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3'!$E$1:$Q$162</definedName>
    <definedName name="_xlnm.Print_Titles" localSheetId="0">'дод 3'!$6:$10</definedName>
    <definedName name="_xlnm.Print_Area" localSheetId="0">'дод 3'!$A$1:$Q$162</definedName>
  </definedNames>
  <calcPr calcId="125725"/>
</workbook>
</file>

<file path=xl/calcChain.xml><?xml version="1.0" encoding="utf-8"?>
<calcChain xmlns="http://schemas.openxmlformats.org/spreadsheetml/2006/main">
  <c r="G52" i="4"/>
  <c r="H52"/>
  <c r="I52"/>
  <c r="J52"/>
  <c r="K52"/>
  <c r="L52"/>
  <c r="M52"/>
  <c r="N52"/>
  <c r="O52"/>
  <c r="P52"/>
  <c r="P56"/>
  <c r="L56"/>
  <c r="G56"/>
  <c r="H153"/>
  <c r="I153"/>
  <c r="J153"/>
  <c r="L153"/>
  <c r="M153"/>
  <c r="N153"/>
  <c r="O153"/>
  <c r="P153"/>
  <c r="H126"/>
  <c r="I126"/>
  <c r="J126"/>
  <c r="M126"/>
  <c r="N126"/>
  <c r="O126"/>
  <c r="G117"/>
  <c r="K156"/>
  <c r="G156"/>
  <c r="G153" s="1"/>
  <c r="H117"/>
  <c r="I117"/>
  <c r="J117"/>
  <c r="L117"/>
  <c r="M117"/>
  <c r="N117"/>
  <c r="O117"/>
  <c r="P117"/>
  <c r="L12"/>
  <c r="M12"/>
  <c r="N12"/>
  <c r="O12"/>
  <c r="H12"/>
  <c r="I12"/>
  <c r="J12"/>
  <c r="K58"/>
  <c r="Q58" s="1"/>
  <c r="K59"/>
  <c r="G135"/>
  <c r="L142"/>
  <c r="P142" s="1"/>
  <c r="L141"/>
  <c r="P141"/>
  <c r="P139"/>
  <c r="P138"/>
  <c r="P126" s="1"/>
  <c r="L138"/>
  <c r="L126" s="1"/>
  <c r="P66"/>
  <c r="L66"/>
  <c r="G128"/>
  <c r="G126" s="1"/>
  <c r="G115"/>
  <c r="G107" s="1"/>
  <c r="L105"/>
  <c r="K105"/>
  <c r="Q105" s="1"/>
  <c r="F105"/>
  <c r="G60"/>
  <c r="G39"/>
  <c r="G38"/>
  <c r="G36"/>
  <c r="G33"/>
  <c r="G22"/>
  <c r="G14"/>
  <c r="G12" s="1"/>
  <c r="F29"/>
  <c r="K29"/>
  <c r="Q29" s="1"/>
  <c r="F30"/>
  <c r="K30"/>
  <c r="Q30" s="1"/>
  <c r="G17"/>
  <c r="L68"/>
  <c r="P68" s="1"/>
  <c r="F59"/>
  <c r="Q59" s="1"/>
  <c r="H62"/>
  <c r="G62"/>
  <c r="F58"/>
  <c r="F63"/>
  <c r="Q63" s="1"/>
  <c r="G90"/>
  <c r="F129"/>
  <c r="K129"/>
  <c r="F52" l="1"/>
  <c r="F156"/>
  <c r="Q156" s="1"/>
  <c r="Q129"/>
  <c r="K102"/>
  <c r="F102"/>
  <c r="K145"/>
  <c r="K13"/>
  <c r="H57"/>
  <c r="M51"/>
  <c r="N51"/>
  <c r="O51"/>
  <c r="P51"/>
  <c r="L51"/>
  <c r="I51"/>
  <c r="J51"/>
  <c r="L152"/>
  <c r="L125"/>
  <c r="L116"/>
  <c r="L107"/>
  <c r="L106" s="1"/>
  <c r="M81"/>
  <c r="N81"/>
  <c r="O81"/>
  <c r="P81"/>
  <c r="L81"/>
  <c r="H81"/>
  <c r="I81"/>
  <c r="J81"/>
  <c r="G81"/>
  <c r="G70" s="1"/>
  <c r="K47"/>
  <c r="K48"/>
  <c r="F45"/>
  <c r="F46"/>
  <c r="F100"/>
  <c r="F101"/>
  <c r="F13"/>
  <c r="F14"/>
  <c r="F15"/>
  <c r="P44"/>
  <c r="P12" s="1"/>
  <c r="P112"/>
  <c r="P113"/>
  <c r="P152"/>
  <c r="L11"/>
  <c r="K151"/>
  <c r="F151"/>
  <c r="I70" l="1"/>
  <c r="I69" s="1"/>
  <c r="L70"/>
  <c r="L69" s="1"/>
  <c r="L160" s="1"/>
  <c r="M70"/>
  <c r="M69" s="1"/>
  <c r="J70"/>
  <c r="J69" s="1"/>
  <c r="H70"/>
  <c r="H69" s="1"/>
  <c r="P70"/>
  <c r="P69" s="1"/>
  <c r="N70"/>
  <c r="N69" s="1"/>
  <c r="Q102"/>
  <c r="O69"/>
  <c r="O70"/>
  <c r="P107"/>
  <c r="P106" s="1"/>
  <c r="P125"/>
  <c r="Q151"/>
  <c r="P116"/>
  <c r="P11"/>
  <c r="F108"/>
  <c r="F114"/>
  <c r="F110"/>
  <c r="F112"/>
  <c r="F111"/>
  <c r="F122"/>
  <c r="F36"/>
  <c r="F98"/>
  <c r="F55"/>
  <c r="F22"/>
  <c r="F120"/>
  <c r="F23"/>
  <c r="K144"/>
  <c r="F50"/>
  <c r="F33"/>
  <c r="F56"/>
  <c r="F99"/>
  <c r="F47"/>
  <c r="Q47" s="1"/>
  <c r="F95"/>
  <c r="H125"/>
  <c r="I125"/>
  <c r="J125"/>
  <c r="K134"/>
  <c r="F134"/>
  <c r="F128"/>
  <c r="N116"/>
  <c r="O116"/>
  <c r="F119"/>
  <c r="Q119" s="1"/>
  <c r="H116"/>
  <c r="J116"/>
  <c r="F109"/>
  <c r="K68"/>
  <c r="F68"/>
  <c r="F53"/>
  <c r="F71"/>
  <c r="K142"/>
  <c r="K17"/>
  <c r="F136"/>
  <c r="I116"/>
  <c r="K146"/>
  <c r="K141"/>
  <c r="F123"/>
  <c r="F38"/>
  <c r="F135"/>
  <c r="F127"/>
  <c r="K158"/>
  <c r="F158"/>
  <c r="F79"/>
  <c r="F96"/>
  <c r="F84"/>
  <c r="F17"/>
  <c r="Q17" s="1"/>
  <c r="K136"/>
  <c r="K124"/>
  <c r="F124"/>
  <c r="F159"/>
  <c r="F142"/>
  <c r="Q142" s="1"/>
  <c r="K113"/>
  <c r="F18"/>
  <c r="F146"/>
  <c r="F148"/>
  <c r="F104"/>
  <c r="K157"/>
  <c r="K159"/>
  <c r="K155"/>
  <c r="F155"/>
  <c r="K154"/>
  <c r="H152"/>
  <c r="O152"/>
  <c r="N152"/>
  <c r="M152"/>
  <c r="J152"/>
  <c r="I152"/>
  <c r="D153"/>
  <c r="B153"/>
  <c r="K150"/>
  <c r="F150"/>
  <c r="K149"/>
  <c r="F149"/>
  <c r="K148"/>
  <c r="F147"/>
  <c r="F143"/>
  <c r="F144"/>
  <c r="F145"/>
  <c r="Q145" s="1"/>
  <c r="F141"/>
  <c r="K140"/>
  <c r="F140"/>
  <c r="F139"/>
  <c r="F138"/>
  <c r="K137"/>
  <c r="F137"/>
  <c r="K135"/>
  <c r="K133"/>
  <c r="F133"/>
  <c r="K132"/>
  <c r="F132"/>
  <c r="K131"/>
  <c r="F131"/>
  <c r="K130"/>
  <c r="F130"/>
  <c r="K128"/>
  <c r="K127"/>
  <c r="O125"/>
  <c r="D126"/>
  <c r="N125"/>
  <c r="K122"/>
  <c r="K121"/>
  <c r="F121"/>
  <c r="K120"/>
  <c r="K118"/>
  <c r="D117"/>
  <c r="K115"/>
  <c r="F115"/>
  <c r="K114"/>
  <c r="K110"/>
  <c r="F113"/>
  <c r="K112"/>
  <c r="K111"/>
  <c r="K109"/>
  <c r="K108"/>
  <c r="O107"/>
  <c r="O106" s="1"/>
  <c r="N107"/>
  <c r="N106" s="1"/>
  <c r="M107"/>
  <c r="J107"/>
  <c r="J106" s="1"/>
  <c r="I107"/>
  <c r="I106" s="1"/>
  <c r="D107"/>
  <c r="M106"/>
  <c r="K101"/>
  <c r="K100"/>
  <c r="K99"/>
  <c r="K98"/>
  <c r="K97"/>
  <c r="F97"/>
  <c r="K104"/>
  <c r="K96"/>
  <c r="K80"/>
  <c r="F80"/>
  <c r="K79"/>
  <c r="K78"/>
  <c r="F78"/>
  <c r="K77"/>
  <c r="F77"/>
  <c r="K76"/>
  <c r="F76"/>
  <c r="K74"/>
  <c r="F74"/>
  <c r="K95"/>
  <c r="K94"/>
  <c r="F94"/>
  <c r="K93"/>
  <c r="F93"/>
  <c r="K92"/>
  <c r="F92"/>
  <c r="K91"/>
  <c r="F91"/>
  <c r="K90"/>
  <c r="F90"/>
  <c r="K88"/>
  <c r="F88"/>
  <c r="K87"/>
  <c r="F87"/>
  <c r="K86"/>
  <c r="F86"/>
  <c r="K85"/>
  <c r="F85"/>
  <c r="K84"/>
  <c r="K83"/>
  <c r="F83"/>
  <c r="K82"/>
  <c r="F82"/>
  <c r="K89"/>
  <c r="F89"/>
  <c r="K75"/>
  <c r="F75"/>
  <c r="K73"/>
  <c r="F73"/>
  <c r="K103"/>
  <c r="K72"/>
  <c r="F72"/>
  <c r="K71"/>
  <c r="D70"/>
  <c r="F67"/>
  <c r="F66"/>
  <c r="K65"/>
  <c r="F65"/>
  <c r="K64"/>
  <c r="K62"/>
  <c r="F62"/>
  <c r="K61"/>
  <c r="F61"/>
  <c r="F60"/>
  <c r="K57"/>
  <c r="K55"/>
  <c r="K54"/>
  <c r="F54"/>
  <c r="K53"/>
  <c r="K50"/>
  <c r="K49"/>
  <c r="F49"/>
  <c r="F48"/>
  <c r="K44"/>
  <c r="F44"/>
  <c r="K43"/>
  <c r="F43"/>
  <c r="F42"/>
  <c r="K46"/>
  <c r="Q46" s="1"/>
  <c r="K45"/>
  <c r="Q45" s="1"/>
  <c r="K41"/>
  <c r="F41"/>
  <c r="K40"/>
  <c r="F40"/>
  <c r="K39"/>
  <c r="K38"/>
  <c r="K37"/>
  <c r="F37"/>
  <c r="K36"/>
  <c r="K35"/>
  <c r="F35"/>
  <c r="K34"/>
  <c r="F34"/>
  <c r="K33"/>
  <c r="K32"/>
  <c r="F32"/>
  <c r="K31"/>
  <c r="F31"/>
  <c r="K28"/>
  <c r="K27"/>
  <c r="K23"/>
  <c r="K19"/>
  <c r="F19"/>
  <c r="K18"/>
  <c r="K21"/>
  <c r="F21"/>
  <c r="K20"/>
  <c r="F20"/>
  <c r="K26"/>
  <c r="F26"/>
  <c r="K25"/>
  <c r="F25"/>
  <c r="K24"/>
  <c r="F24"/>
  <c r="K16"/>
  <c r="F16"/>
  <c r="K15"/>
  <c r="O11"/>
  <c r="N11"/>
  <c r="J11"/>
  <c r="I11"/>
  <c r="K143"/>
  <c r="K22"/>
  <c r="K42"/>
  <c r="K66"/>
  <c r="K67"/>
  <c r="K138"/>
  <c r="K139"/>
  <c r="K147"/>
  <c r="K70" l="1"/>
  <c r="K153"/>
  <c r="K152" s="1"/>
  <c r="K126"/>
  <c r="F126"/>
  <c r="F125" s="1"/>
  <c r="K81"/>
  <c r="O160"/>
  <c r="Q65"/>
  <c r="Q144"/>
  <c r="Q19"/>
  <c r="Q72"/>
  <c r="Q124"/>
  <c r="N160"/>
  <c r="Q31"/>
  <c r="Q32"/>
  <c r="Q37"/>
  <c r="Q40"/>
  <c r="Q41"/>
  <c r="Q54"/>
  <c r="Q85"/>
  <c r="Q86"/>
  <c r="Q87"/>
  <c r="Q88"/>
  <c r="Q90"/>
  <c r="Q91"/>
  <c r="Q92"/>
  <c r="Q93"/>
  <c r="Q94"/>
  <c r="Q80"/>
  <c r="Q97"/>
  <c r="P160"/>
  <c r="Q42"/>
  <c r="Q137"/>
  <c r="Q155"/>
  <c r="Q104"/>
  <c r="Q146"/>
  <c r="Q158"/>
  <c r="Q135"/>
  <c r="Q68"/>
  <c r="Q109"/>
  <c r="Q99"/>
  <c r="Q157"/>
  <c r="Q16"/>
  <c r="Q24"/>
  <c r="Q25"/>
  <c r="Q26"/>
  <c r="Q20"/>
  <c r="Q21"/>
  <c r="Q34"/>
  <c r="Q35"/>
  <c r="Q43"/>
  <c r="Q44"/>
  <c r="Q48"/>
  <c r="Q49"/>
  <c r="Q61"/>
  <c r="Q62"/>
  <c r="Q67"/>
  <c r="Q73"/>
  <c r="Q75"/>
  <c r="Q89"/>
  <c r="Q82"/>
  <c r="Q83"/>
  <c r="Q74"/>
  <c r="Q76"/>
  <c r="Q77"/>
  <c r="Q78"/>
  <c r="Q101"/>
  <c r="Q113"/>
  <c r="Q115"/>
  <c r="Q121"/>
  <c r="Q130"/>
  <c r="Q131"/>
  <c r="Q132"/>
  <c r="Q133"/>
  <c r="Q138"/>
  <c r="Q140"/>
  <c r="Q141"/>
  <c r="Q147"/>
  <c r="Q149"/>
  <c r="Q150"/>
  <c r="Q18"/>
  <c r="Q159"/>
  <c r="Q84"/>
  <c r="Q79"/>
  <c r="Q127"/>
  <c r="Q38"/>
  <c r="Q71"/>
  <c r="Q134"/>
  <c r="Q95"/>
  <c r="Q100"/>
  <c r="Q33"/>
  <c r="Q55"/>
  <c r="Q13"/>
  <c r="Q111"/>
  <c r="Q112"/>
  <c r="Q110"/>
  <c r="Q114"/>
  <c r="Q66"/>
  <c r="Q139"/>
  <c r="Q143"/>
  <c r="Q148"/>
  <c r="Q96"/>
  <c r="Q120"/>
  <c r="Q108"/>
  <c r="Q136"/>
  <c r="Q53"/>
  <c r="Q128"/>
  <c r="Q50"/>
  <c r="Q23"/>
  <c r="Q22"/>
  <c r="Q98"/>
  <c r="Q36"/>
  <c r="Q122"/>
  <c r="M11"/>
  <c r="F103"/>
  <c r="Q103" s="1"/>
  <c r="F28"/>
  <c r="Q28" s="1"/>
  <c r="M116"/>
  <c r="H107"/>
  <c r="H106" s="1"/>
  <c r="H11"/>
  <c r="Q15"/>
  <c r="F64"/>
  <c r="Q64" s="1"/>
  <c r="K14"/>
  <c r="K12" s="1"/>
  <c r="K60"/>
  <c r="Q60" s="1"/>
  <c r="J160"/>
  <c r="K123"/>
  <c r="G125"/>
  <c r="I160"/>
  <c r="F27"/>
  <c r="Q27" s="1"/>
  <c r="G152"/>
  <c r="K56"/>
  <c r="Q56" s="1"/>
  <c r="F154"/>
  <c r="F153" s="1"/>
  <c r="G116"/>
  <c r="F39"/>
  <c r="Q39" s="1"/>
  <c r="F107"/>
  <c r="K107"/>
  <c r="K106" s="1"/>
  <c r="G106"/>
  <c r="F118"/>
  <c r="M125"/>
  <c r="K69" l="1"/>
  <c r="K117"/>
  <c r="K116" s="1"/>
  <c r="K11"/>
  <c r="F12"/>
  <c r="F11" s="1"/>
  <c r="Q126"/>
  <c r="F117"/>
  <c r="Q117" s="1"/>
  <c r="Q118"/>
  <c r="Q107"/>
  <c r="Q106" s="1"/>
  <c r="Q123"/>
  <c r="Q14"/>
  <c r="Q153"/>
  <c r="Q154"/>
  <c r="M160"/>
  <c r="K125"/>
  <c r="Q125" s="1"/>
  <c r="K51"/>
  <c r="G11"/>
  <c r="F81"/>
  <c r="Q81" s="1"/>
  <c r="F106"/>
  <c r="F70" l="1"/>
  <c r="F69" s="1"/>
  <c r="F152"/>
  <c r="Q152" s="1"/>
  <c r="Q11"/>
  <c r="Q12"/>
  <c r="K160"/>
  <c r="F116"/>
  <c r="Q116" s="1"/>
  <c r="Q70" l="1"/>
  <c r="G69"/>
  <c r="Q69" l="1"/>
  <c r="G51"/>
  <c r="G160" s="1"/>
  <c r="F57"/>
  <c r="H51"/>
  <c r="H160" s="1"/>
  <c r="Q52" l="1"/>
  <c r="F51"/>
  <c r="F160" s="1"/>
  <c r="Q57"/>
  <c r="Q51" l="1"/>
  <c r="Q160"/>
</calcChain>
</file>

<file path=xl/sharedStrings.xml><?xml version="1.0" encoding="utf-8"?>
<sst xmlns="http://schemas.openxmlformats.org/spreadsheetml/2006/main" count="550" uniqueCount="397">
  <si>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</si>
  <si>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</si>
  <si>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</si>
  <si>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</si>
  <si>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</si>
  <si>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</si>
  <si>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</si>
  <si>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</si>
  <si>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</si>
  <si>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</si>
  <si>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</si>
  <si>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</si>
  <si>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</si>
  <si>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</si>
  <si>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</si>
  <si>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</si>
  <si>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</si>
  <si>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</si>
  <si>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</si>
  <si>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</si>
  <si>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</si>
  <si>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</si>
  <si>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</si>
  <si>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</si>
  <si>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</si>
  <si>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</si>
  <si>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</si>
  <si>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</si>
  <si>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</si>
  <si>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</si>
  <si>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</si>
  <si>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</si>
  <si>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</si>
  <si>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</si>
  <si>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</si>
  <si>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</si>
  <si>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</si>
  <si>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</si>
  <si>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</si>
  <si>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</si>
  <si>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</si>
  <si>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</si>
  <si>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</si>
  <si>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</si>
  <si>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</si>
  <si>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</si>
  <si>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</si>
  <si>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</si>
  <si>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</si>
  <si>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</si>
  <si>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</si>
  <si>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</si>
  <si>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</si>
  <si>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</si>
  <si>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</si>
  <si>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</si>
  <si>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</si>
  <si>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</si>
  <si>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</si>
  <si>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</si>
  <si>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</si>
  <si>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</si>
  <si>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</si>
  <si>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</si>
  <si>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</si>
  <si>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</si>
  <si>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</si>
  <si>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</si>
  <si>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</si>
  <si>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</si>
  <si>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</si>
  <si>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</si>
  <si>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</si>
  <si>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</si>
  <si>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</si>
  <si>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</si>
  <si>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</si>
  <si>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</si>
  <si>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</si>
  <si>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</si>
  <si>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</si>
  <si>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</si>
  <si>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</si>
  <si>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</si>
  <si>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</si>
  <si>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</si>
  <si>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</si>
  <si>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</si>
  <si>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</si>
  <si>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</si>
  <si>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</si>
  <si>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</si>
  <si>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</si>
  <si>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</si>
  <si>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</si>
  <si>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</si>
  <si>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</si>
  <si>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</si>
  <si>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</si>
  <si>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</si>
  <si>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</si>
  <si>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</si>
  <si>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</si>
  <si>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</si>
  <si>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</si>
  <si>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</si>
  <si>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</si>
  <si>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</si>
  <si>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</si>
  <si>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</si>
  <si>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</si>
  <si>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</si>
  <si>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</si>
  <si>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</si>
  <si>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</si>
  <si>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</si>
  <si>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</si>
  <si>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</si>
  <si>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</si>
  <si>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</si>
  <si>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</si>
  <si>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</si>
  <si>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</si>
  <si>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</si>
  <si>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</si>
  <si>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</si>
  <si>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</si>
  <si>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</si>
  <si>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</si>
  <si>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</si>
  <si>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</si>
  <si>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</si>
  <si>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</si>
  <si>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</si>
  <si>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</si>
  <si>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</si>
  <si>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</si>
  <si>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</si>
  <si>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</si>
  <si>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</si>
  <si>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</si>
  <si>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</si>
  <si>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</si>
  <si>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</si>
  <si>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</si>
  <si>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</si>
  <si>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</si>
  <si>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</si>
  <si>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</si>
  <si>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</si>
  <si>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</si>
  <si>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</si>
  <si>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</si>
  <si>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</si>
  <si>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</si>
  <si>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</si>
  <si>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</si>
  <si>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</si>
  <si>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</si>
  <si>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</si>
  <si>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</si>
  <si>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</si>
  <si>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</si>
  <si>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</si>
  <si>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</si>
  <si>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</si>
  <si>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</si>
  <si>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</si>
  <si>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</si>
  <si>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</si>
  <si>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</si>
  <si>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</si>
  <si>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</si>
  <si>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</si>
  <si>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</si>
  <si>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</si>
  <si>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</si>
  <si>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</si>
  <si>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</si>
  <si>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</si>
  <si>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</si>
  <si>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</si>
  <si>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</si>
  <si>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 xml:space="preserve">Методичне забезпечення діяльності навчальних закладів </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</si>
  <si>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</si>
  <si>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</si>
  <si>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</si>
  <si>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</si>
  <si>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</si>
  <si>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</si>
  <si>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</si>
  <si>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</si>
  <si>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</si>
  <si>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</si>
  <si>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</si>
  <si>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</si>
  <si>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</si>
  <si>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</si>
  <si>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</si>
  <si>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</si>
  <si>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</si>
  <si>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</si>
  <si>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</si>
  <si>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</si>
  <si>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</si>
  <si>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</si>
  <si>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</si>
  <si>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</si>
  <si>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</si>
  <si>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</si>
  <si>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</si>
  <si>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</si>
  <si>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</si>
  <si>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</si>
  <si>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</si>
  <si>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</si>
  <si>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</si>
  <si>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</si>
  <si>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</si>
  <si>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</si>
  <si>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</si>
  <si>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</si>
  <si>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</si>
  <si>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</si>
  <si>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</si>
  <si>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</si>
  <si>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</si>
  <si>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</si>
  <si>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</si>
  <si>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</si>
  <si>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</si>
  <si>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</si>
  <si>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</si>
  <si>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</si>
  <si>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</si>
  <si>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</si>
  <si>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</si>
  <si>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</si>
  <si>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</si>
  <si>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</si>
  <si>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</si>
  <si>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</si>
  <si>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</si>
  <si>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</si>
  <si>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</si>
  <si>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</si>
  <si>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</si>
  <si>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</si>
  <si>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</si>
  <si>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</si>
  <si>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</si>
  <si>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</si>
  <si>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</si>
  <si>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</si>
  <si>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</si>
  <si>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</si>
  <si>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</si>
  <si>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</si>
  <si>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</si>
  <si>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</si>
  <si>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</si>
  <si>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</si>
  <si>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</si>
  <si>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</si>
  <si>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</si>
  <si>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</si>
  <si>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</si>
  <si>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</si>
  <si>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</si>
  <si>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</si>
  <si>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</si>
  <si>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</si>
  <si>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</si>
  <si>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</si>
  <si>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</si>
  <si>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</si>
  <si>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</si>
  <si>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</si>
  <si>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</si>
  <si>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</si>
  <si>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</si>
  <si>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</si>
  <si>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</si>
  <si>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</si>
  <si>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</si>
  <si>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</si>
  <si>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</si>
  <si>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</si>
  <si>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</si>
  <si>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</si>
  <si>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</si>
  <si>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</si>
  <si>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</si>
  <si>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</si>
  <si>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</si>
  <si>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</si>
  <si>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</si>
  <si>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</si>
  <si>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</si>
  <si>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</si>
  <si>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</si>
  <si>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</si>
  <si>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</si>
  <si>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</si>
  <si>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</si>
  <si>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</si>
  <si>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</si>
  <si>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</si>
  <si>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</si>
  <si>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</si>
  <si>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</si>
  <si>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</si>
  <si>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</si>
  <si>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</si>
  <si>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</si>
  <si>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</si>
  <si>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</si>
  <si>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</si>
  <si>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</si>
  <si>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</si>
  <si>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</si>
  <si>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</si>
  <si>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</si>
  <si>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</si>
  <si>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</si>
  <si>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</si>
  <si>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</si>
  <si>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</si>
  <si>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</si>
  <si>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</si>
  <si>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</si>
  <si>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</si>
  <si>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</si>
  <si>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</si>
  <si>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</si>
  <si>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</si>
  <si>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</si>
  <si>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</si>
  <si>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</si>
  <si>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</si>
  <si>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</si>
  <si>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</si>
  <si>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</si>
  <si>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</si>
  <si>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1218330</t>
  </si>
  <si>
    <t>0540</t>
  </si>
  <si>
    <t>Інша діяльність у сфері екології та  охорони природних ресурсів</t>
  </si>
  <si>
    <t xml:space="preserve">Код Програмної класифікації видатків та кредитування місцевих бюджетів       </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</si>
  <si>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</si>
  <si>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</si>
  <si>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</si>
  <si>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</si>
  <si>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</si>
  <si>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</si>
  <si>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</si>
  <si>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</si>
  <si>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</si>
  <si>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</si>
  <si>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</si>
  <si>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</si>
  <si>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</si>
  <si>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</si>
  <si>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</si>
  <si>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 xml:space="preserve">Код Типової програмної класифікації видатків та кредитування місцевих бюджетів       </t>
    </r>
    <r>
      <rPr>
        <b/>
        <sz val="10"/>
        <rFont val="Times New Roman"/>
        <family val="1"/>
        <charset val="204"/>
      </rPr>
      <t xml:space="preserve">           </t>
    </r>
  </si>
  <si>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</si>
  <si>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</si>
  <si>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</si>
  <si>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</si>
  <si>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r>
      <t>Будівництво</t>
    </r>
    <r>
      <rPr>
        <vertAlign val="superscript"/>
        <sz val="12"/>
        <rFont val="Times New Roman"/>
        <family val="1"/>
        <charset val="204"/>
      </rPr>
      <t>1</t>
    </r>
    <r>
      <rPr>
        <sz val="12"/>
        <rFont val="Times New Roman"/>
        <family val="1"/>
        <charset val="204"/>
      </rPr>
      <t xml:space="preserve"> інших об'єктів соціальної та виробничої інфраструктури комунальної власності</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</si>
  <si>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</si>
  <si>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 xml:space="preserve"> Розподіл </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</si>
  <si>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</si>
  <si>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</si>
  <si>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</si>
  <si>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</si>
  <si>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</si>
  <si>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</si>
  <si>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Надання спеціальної освіти  школами естетичного  виховання (музичними , художніми, хореографічними, театральними, хоровими,  мистецькими)</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</si>
  <si>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</si>
  <si>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</si>
  <si>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</si>
  <si>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</si>
  <si>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</si>
  <si>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</si>
  <si>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</si>
  <si>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</si>
  <si>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</si>
  <si>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</si>
  <si>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</si>
  <si>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0817340</t>
  </si>
  <si>
    <t>0216082</t>
  </si>
  <si>
    <t>Придбання  житла для окремих категорій населення відповідно до законодавства</t>
  </si>
  <si>
    <t>Додаток  3</t>
  </si>
  <si>
    <t xml:space="preserve">             до рішення виконавчого комітету</t>
  </si>
  <si>
    <t xml:space="preserve"> від 10 січня .2019 року</t>
  </si>
  <si>
    <t>Перший заступник міського голови з питань діяльності виконавчих органів  ради                                                            Г.М.Олійник</t>
  </si>
  <si>
    <t>"Про проект  міського бюджету міста Ніжина на 2019 рік"</t>
  </si>
</sst>
</file>

<file path=xl/styles.xml><?xml version="1.0" encoding="utf-8"?>
<styleSheet xmlns="http://schemas.openxmlformats.org/spreadsheetml/2006/main">
  <numFmts count="2">
    <numFmt numFmtId="164" formatCode="_-* #,##0.00&quot;грн.&quot;_-;\-* #,##0.00&quot;грн.&quot;_-;_-* &quot;-&quot;??&quot;грн.&quot;_-;_-@_-"/>
    <numFmt numFmtId="165" formatCode="000000"/>
  </numFmts>
  <fonts count="16">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4"/>
      <color indexed="8"/>
      <name val="Times New Roman"/>
      <family val="1"/>
      <charset val="204"/>
    </font>
    <font>
      <b/>
      <sz val="14"/>
      <color indexed="8"/>
      <name val="Times New Roman"/>
      <family val="1"/>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5">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s>
  <cellStyleXfs count="2">
    <xf numFmtId="0" fontId="0" fillId="0" borderId="0"/>
    <xf numFmtId="164" fontId="1" fillId="0" borderId="0" applyFont="0" applyFill="0" applyBorder="0" applyAlignment="0" applyProtection="0"/>
  </cellStyleXfs>
  <cellXfs count="123">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3" xfId="0" applyNumberFormat="1" applyFont="1" applyFill="1" applyBorder="1" applyAlignment="1" applyProtection="1">
      <alignment vertical="center" wrapText="1"/>
    </xf>
    <xf numFmtId="3" fontId="3" fillId="0" borderId="3" xfId="0" applyNumberFormat="1" applyFont="1" applyFill="1" applyBorder="1" applyAlignment="1" applyProtection="1">
      <alignment vertical="center" wrapText="1"/>
      <protection locked="0"/>
    </xf>
    <xf numFmtId="3" fontId="3" fillId="0" borderId="3"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2"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10"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pplyProtection="1">
      <alignment horizontal="center" vertical="center" wrapText="1"/>
      <protection locked="0"/>
    </xf>
    <xf numFmtId="165" fontId="2" fillId="0" borderId="3"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2"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3"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49" fontId="4" fillId="3" borderId="1" xfId="0" applyNumberFormat="1" applyFont="1" applyFill="1" applyBorder="1" applyAlignment="1" applyProtection="1">
      <alignment horizontal="right" vertical="center" wrapText="1"/>
      <protection locked="0"/>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3" fontId="3" fillId="3" borderId="1" xfId="0" applyNumberFormat="1" applyFont="1" applyFill="1" applyBorder="1" applyAlignment="1" applyProtection="1">
      <alignment horizontal="right" vertical="center" wrapText="1"/>
    </xf>
    <xf numFmtId="0" fontId="2" fillId="0" borderId="1"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2" fillId="0" borderId="0" xfId="0" applyFont="1" applyFill="1" applyAlignment="1" applyProtection="1">
      <alignment horizontal="center" vertical="center"/>
      <protection locked="0"/>
    </xf>
    <xf numFmtId="0" fontId="14" fillId="0" borderId="1" xfId="0" applyFont="1" applyFill="1" applyBorder="1" applyAlignment="1" applyProtection="1">
      <alignment horizontal="center" vertical="center" wrapText="1"/>
      <protection locked="0"/>
    </xf>
    <xf numFmtId="0" fontId="0" fillId="0" borderId="1" xfId="0" applyFont="1" applyBorder="1" applyAlignment="1">
      <alignment vertical="center"/>
    </xf>
    <xf numFmtId="0" fontId="2" fillId="0" borderId="0"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2" fillId="0" borderId="0" xfId="0" applyFont="1" applyFill="1" applyAlignment="1" applyProtection="1">
      <alignment horizontal="right" vertical="center" wrapText="1"/>
      <protection locked="0"/>
    </xf>
    <xf numFmtId="0" fontId="4" fillId="0" borderId="0" xfId="0" applyFont="1" applyFill="1" applyAlignment="1" applyProtection="1">
      <alignment horizontal="center" vertical="center" wrapText="1"/>
      <protection locked="0"/>
    </xf>
    <xf numFmtId="0" fontId="3" fillId="0" borderId="0" xfId="0" applyFont="1" applyFill="1" applyBorder="1" applyAlignment="1" applyProtection="1">
      <alignment horizontal="center" vertical="center"/>
      <protection locked="0"/>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65"/>
  <sheetViews>
    <sheetView tabSelected="1" view="pageBreakPreview" zoomScale="80" zoomScaleNormal="60" zoomScaleSheetLayoutView="80" workbookViewId="0">
      <pane xSplit="5" ySplit="10" topLeftCell="L11" activePane="bottomRight" state="frozen"/>
      <selection pane="topRight" activeCell="F1" sqref="F1"/>
      <selection pane="bottomLeft" activeCell="A11" sqref="A11"/>
      <selection pane="bottomRight" activeCell="M4" sqref="M4:Q4"/>
    </sheetView>
  </sheetViews>
  <sheetFormatPr defaultColWidth="9.140625" defaultRowHeight="24.75" customHeight="1"/>
  <cols>
    <col min="1" max="1" width="12" style="82" customWidth="1"/>
    <col min="2" max="2" width="10.7109375" style="82" customWidth="1"/>
    <col min="3" max="3" width="7" style="82" customWidth="1"/>
    <col min="4" max="4" width="48.28515625" style="1" customWidth="1"/>
    <col min="5" max="5" width="13.5703125" style="56" hidden="1" customWidth="1"/>
    <col min="6" max="6" width="15.140625" style="84" customWidth="1"/>
    <col min="7" max="7" width="16" style="84" customWidth="1"/>
    <col min="8" max="8" width="15.85546875" style="84" customWidth="1"/>
    <col min="9" max="9" width="14.7109375" style="84" customWidth="1"/>
    <col min="10" max="10" width="13.140625" style="84" customWidth="1"/>
    <col min="11" max="11" width="15.140625" style="84" customWidth="1"/>
    <col min="12" max="13" width="14.42578125" style="84" customWidth="1"/>
    <col min="14" max="15" width="13.42578125" style="84" customWidth="1"/>
    <col min="16" max="16" width="14.42578125" style="84" customWidth="1"/>
    <col min="17" max="17" width="15.140625" style="84" customWidth="1"/>
    <col min="18" max="18" width="9.140625" style="82"/>
    <col min="19" max="19" width="17.42578125" style="82" customWidth="1"/>
    <col min="20" max="20" width="23.7109375" style="83" customWidth="1"/>
    <col min="21" max="16384" width="9.140625" style="82"/>
  </cols>
  <sheetData>
    <row r="1" spans="1:20" s="19" customFormat="1" ht="18" customHeight="1">
      <c r="D1" s="2"/>
      <c r="G1" s="108"/>
      <c r="O1" s="119" t="s">
        <v>392</v>
      </c>
      <c r="P1" s="119"/>
      <c r="Q1" s="119"/>
      <c r="T1" s="58"/>
    </row>
    <row r="2" spans="1:20" s="19" customFormat="1" ht="18" customHeight="1">
      <c r="D2" s="112" t="s">
        <v>370</v>
      </c>
      <c r="E2" s="112"/>
      <c r="F2" s="112"/>
      <c r="G2" s="112"/>
      <c r="H2" s="112"/>
      <c r="I2" s="112"/>
      <c r="J2" s="112"/>
      <c r="K2" s="112"/>
      <c r="L2" s="112"/>
      <c r="M2" s="112"/>
      <c r="N2" s="112"/>
      <c r="O2" s="113" t="s">
        <v>393</v>
      </c>
      <c r="P2" s="113"/>
      <c r="Q2" s="113"/>
      <c r="T2" s="58"/>
    </row>
    <row r="3" spans="1:20" s="19" customFormat="1" ht="18" customHeight="1">
      <c r="D3" s="112" t="s">
        <v>350</v>
      </c>
      <c r="E3" s="112"/>
      <c r="F3" s="112"/>
      <c r="G3" s="112"/>
      <c r="H3" s="112"/>
      <c r="I3" s="112"/>
      <c r="J3" s="112"/>
      <c r="K3" s="112"/>
      <c r="L3" s="112"/>
      <c r="M3" s="112"/>
      <c r="N3" s="112"/>
      <c r="O3" s="116" t="s">
        <v>394</v>
      </c>
      <c r="P3" s="116"/>
      <c r="Q3" s="116"/>
      <c r="T3" s="58"/>
    </row>
    <row r="4" spans="1:20" s="19" customFormat="1" ht="18" customHeight="1">
      <c r="D4" s="2"/>
      <c r="E4" s="69"/>
      <c r="F4" s="69"/>
      <c r="G4" s="69"/>
      <c r="H4" s="69"/>
      <c r="I4" s="69"/>
      <c r="J4" s="69"/>
      <c r="K4" s="69"/>
      <c r="L4" s="69"/>
      <c r="M4" s="118" t="s">
        <v>396</v>
      </c>
      <c r="N4" s="118"/>
      <c r="O4" s="118"/>
      <c r="P4" s="118"/>
      <c r="Q4" s="118"/>
      <c r="T4" s="58"/>
    </row>
    <row r="5" spans="1:20" s="19" customFormat="1" ht="3.75" customHeight="1">
      <c r="D5" s="2"/>
      <c r="E5" s="57"/>
      <c r="F5" s="57"/>
      <c r="G5" s="57"/>
      <c r="H5" s="57"/>
      <c r="I5" s="57"/>
      <c r="J5" s="57"/>
      <c r="K5" s="57"/>
      <c r="L5" s="57"/>
      <c r="M5" s="57"/>
      <c r="N5" s="57"/>
      <c r="O5" s="57"/>
      <c r="P5" s="59"/>
      <c r="Q5" s="59"/>
      <c r="T5" s="58"/>
    </row>
    <row r="6" spans="1:20" s="85" customFormat="1" ht="21.6" customHeight="1">
      <c r="A6" s="117" t="s">
        <v>347</v>
      </c>
      <c r="B6" s="117" t="s">
        <v>363</v>
      </c>
      <c r="C6" s="121" t="s">
        <v>348</v>
      </c>
      <c r="D6" s="114" t="s">
        <v>349</v>
      </c>
      <c r="E6" s="114" t="s">
        <v>61</v>
      </c>
      <c r="F6" s="114" t="s">
        <v>351</v>
      </c>
      <c r="G6" s="114"/>
      <c r="H6" s="114"/>
      <c r="I6" s="114"/>
      <c r="J6" s="87"/>
      <c r="K6" s="114" t="s">
        <v>352</v>
      </c>
      <c r="L6" s="115"/>
      <c r="M6" s="115"/>
      <c r="N6" s="115"/>
      <c r="O6" s="115"/>
      <c r="P6" s="115"/>
      <c r="Q6" s="114" t="s">
        <v>0</v>
      </c>
      <c r="T6" s="86"/>
    </row>
    <row r="7" spans="1:20" s="85" customFormat="1" ht="25.15" customHeight="1">
      <c r="A7" s="117"/>
      <c r="B7" s="117"/>
      <c r="C7" s="121"/>
      <c r="D7" s="114"/>
      <c r="E7" s="114"/>
      <c r="F7" s="114" t="s">
        <v>243</v>
      </c>
      <c r="G7" s="114" t="s">
        <v>47</v>
      </c>
      <c r="H7" s="117" t="s">
        <v>26</v>
      </c>
      <c r="I7" s="117"/>
      <c r="J7" s="114" t="s">
        <v>48</v>
      </c>
      <c r="K7" s="114" t="s">
        <v>243</v>
      </c>
      <c r="L7" s="114" t="s">
        <v>353</v>
      </c>
      <c r="M7" s="122" t="s">
        <v>49</v>
      </c>
      <c r="N7" s="117" t="s">
        <v>26</v>
      </c>
      <c r="O7" s="117"/>
      <c r="P7" s="114" t="s">
        <v>50</v>
      </c>
      <c r="Q7" s="114"/>
      <c r="T7" s="86"/>
    </row>
    <row r="8" spans="1:20" s="85" customFormat="1" ht="16.5" customHeight="1">
      <c r="A8" s="117"/>
      <c r="B8" s="117"/>
      <c r="C8" s="121"/>
      <c r="D8" s="114"/>
      <c r="E8" s="114"/>
      <c r="F8" s="114"/>
      <c r="G8" s="114"/>
      <c r="H8" s="114" t="s">
        <v>56</v>
      </c>
      <c r="I8" s="114" t="s">
        <v>21</v>
      </c>
      <c r="J8" s="114"/>
      <c r="K8" s="114"/>
      <c r="L8" s="115"/>
      <c r="M8" s="115"/>
      <c r="N8" s="114" t="s">
        <v>354</v>
      </c>
      <c r="O8" s="114" t="s">
        <v>21</v>
      </c>
      <c r="P8" s="115"/>
      <c r="Q8" s="114"/>
      <c r="T8" s="86"/>
    </row>
    <row r="9" spans="1:20" s="85" customFormat="1" ht="60.6" customHeight="1">
      <c r="A9" s="117"/>
      <c r="B9" s="117"/>
      <c r="C9" s="121"/>
      <c r="D9" s="114"/>
      <c r="E9" s="114"/>
      <c r="F9" s="114"/>
      <c r="G9" s="114"/>
      <c r="H9" s="114"/>
      <c r="I9" s="114"/>
      <c r="J9" s="114"/>
      <c r="K9" s="114"/>
      <c r="L9" s="115"/>
      <c r="M9" s="115"/>
      <c r="N9" s="114"/>
      <c r="O9" s="114"/>
      <c r="P9" s="115"/>
      <c r="Q9" s="114"/>
      <c r="T9" s="86"/>
    </row>
    <row r="10" spans="1:20" s="36" customFormat="1" ht="18" customHeight="1">
      <c r="A10" s="88">
        <v>1</v>
      </c>
      <c r="B10" s="88">
        <v>2</v>
      </c>
      <c r="C10" s="88">
        <v>3</v>
      </c>
      <c r="D10" s="88">
        <v>4</v>
      </c>
      <c r="E10" s="88">
        <v>4</v>
      </c>
      <c r="F10" s="88">
        <v>5</v>
      </c>
      <c r="G10" s="88">
        <v>6</v>
      </c>
      <c r="H10" s="88">
        <v>7</v>
      </c>
      <c r="I10" s="88">
        <v>8</v>
      </c>
      <c r="J10" s="88">
        <v>9</v>
      </c>
      <c r="K10" s="88">
        <v>10</v>
      </c>
      <c r="L10" s="88">
        <v>11</v>
      </c>
      <c r="M10" s="88">
        <v>12</v>
      </c>
      <c r="N10" s="88">
        <v>13</v>
      </c>
      <c r="O10" s="88">
        <v>14</v>
      </c>
      <c r="P10" s="88">
        <v>15</v>
      </c>
      <c r="Q10" s="88">
        <v>17</v>
      </c>
      <c r="T10" s="37"/>
    </row>
    <row r="11" spans="1:20" s="62" customFormat="1" ht="20.45" customHeight="1">
      <c r="A11" s="38" t="s">
        <v>147</v>
      </c>
      <c r="B11" s="38" t="s">
        <v>89</v>
      </c>
      <c r="C11" s="60"/>
      <c r="D11" s="106" t="s">
        <v>138</v>
      </c>
      <c r="E11" s="61" t="s">
        <v>1</v>
      </c>
      <c r="F11" s="3">
        <f>F12</f>
        <v>110591700</v>
      </c>
      <c r="G11" s="3">
        <f>G12</f>
        <v>110591700</v>
      </c>
      <c r="H11" s="3">
        <f t="shared" ref="H11:P11" si="0">H12</f>
        <v>23866230</v>
      </c>
      <c r="I11" s="3">
        <f t="shared" si="0"/>
        <v>808660</v>
      </c>
      <c r="J11" s="3">
        <f t="shared" si="0"/>
        <v>0</v>
      </c>
      <c r="K11" s="3">
        <f t="shared" si="0"/>
        <v>3656000</v>
      </c>
      <c r="L11" s="3">
        <f t="shared" si="0"/>
        <v>650000</v>
      </c>
      <c r="M11" s="3">
        <f t="shared" si="0"/>
        <v>3006000</v>
      </c>
      <c r="N11" s="3">
        <f t="shared" si="0"/>
        <v>0</v>
      </c>
      <c r="O11" s="3">
        <f t="shared" si="0"/>
        <v>0</v>
      </c>
      <c r="P11" s="3">
        <f t="shared" si="0"/>
        <v>650000</v>
      </c>
      <c r="Q11" s="23">
        <f t="shared" ref="Q11:Q47" si="1">F11+K11</f>
        <v>114247700</v>
      </c>
      <c r="T11" s="63"/>
    </row>
    <row r="12" spans="1:20" s="62" customFormat="1" ht="20.45" customHeight="1">
      <c r="A12" s="39" t="s">
        <v>148</v>
      </c>
      <c r="B12" s="39" t="s">
        <v>137</v>
      </c>
      <c r="C12" s="64"/>
      <c r="D12" s="107" t="s">
        <v>138</v>
      </c>
      <c r="E12" s="65"/>
      <c r="F12" s="4">
        <f>SUM(F13:F50)-F16-F21-F19-F23-F30-F28-F32-F34-F18</f>
        <v>110591700</v>
      </c>
      <c r="G12" s="4">
        <f>SUM(G13:G50)-G16-G21-G19-G23-G30-G28-G32-G34-G18</f>
        <v>110591700</v>
      </c>
      <c r="H12" s="4">
        <f t="shared" ref="H12:J12" si="2">SUM(H13:H50)-H16-H21-H19-H23-H30-H28-H32-H34-H18</f>
        <v>23866230</v>
      </c>
      <c r="I12" s="4">
        <f t="shared" si="2"/>
        <v>808660</v>
      </c>
      <c r="J12" s="4">
        <f t="shared" si="2"/>
        <v>0</v>
      </c>
      <c r="K12" s="4">
        <f t="shared" ref="K12" si="3">SUM(K13:K50)-K16-K21-K19-K23-K30-K28-K32-K34-K18</f>
        <v>3656000</v>
      </c>
      <c r="L12" s="4">
        <f t="shared" ref="L12" si="4">SUM(L13:L50)-L16-L21-L19-L23-L30-L28-L32-L34-L18</f>
        <v>650000</v>
      </c>
      <c r="M12" s="4">
        <f t="shared" ref="M12" si="5">SUM(M13:M50)-M16-M21-M19-M23-M30-M28-M32-M34-M18</f>
        <v>3006000</v>
      </c>
      <c r="N12" s="4">
        <f t="shared" ref="N12" si="6">SUM(N13:N50)-N16-N21-N19-N23-N30-N28-N32-N34-N18</f>
        <v>0</v>
      </c>
      <c r="O12" s="4">
        <f t="shared" ref="O12" si="7">SUM(O13:O50)-O16-O21-O19-O23-O30-O28-O32-O34-O18</f>
        <v>0</v>
      </c>
      <c r="P12" s="4">
        <f t="shared" ref="P12" si="8">SUM(P13:P50)-P16-P21-P19-P23-P30-P28-P32-P34-P18</f>
        <v>650000</v>
      </c>
      <c r="Q12" s="8">
        <f t="shared" si="1"/>
        <v>114247700</v>
      </c>
      <c r="T12" s="63"/>
    </row>
    <row r="13" spans="1:20" s="66" customFormat="1" ht="49.15" customHeight="1">
      <c r="A13" s="40" t="s">
        <v>149</v>
      </c>
      <c r="B13" s="40" t="s">
        <v>150</v>
      </c>
      <c r="C13" s="40" t="s">
        <v>63</v>
      </c>
      <c r="D13" s="89" t="s">
        <v>371</v>
      </c>
      <c r="E13" s="5" t="s">
        <v>2</v>
      </c>
      <c r="F13" s="4">
        <f t="shared" ref="F13:F73" si="9">G13+J13</f>
        <v>23531200</v>
      </c>
      <c r="G13" s="6">
        <v>23531200</v>
      </c>
      <c r="H13" s="7">
        <v>21814930</v>
      </c>
      <c r="I13" s="7">
        <v>648360</v>
      </c>
      <c r="J13" s="7"/>
      <c r="K13" s="4">
        <f>M13+P13</f>
        <v>235600</v>
      </c>
      <c r="L13" s="4">
        <v>200000</v>
      </c>
      <c r="M13" s="6">
        <v>35600</v>
      </c>
      <c r="N13" s="6"/>
      <c r="O13" s="7"/>
      <c r="P13" s="7">
        <v>200000</v>
      </c>
      <c r="Q13" s="8">
        <f t="shared" si="1"/>
        <v>23766800</v>
      </c>
      <c r="T13" s="58"/>
    </row>
    <row r="14" spans="1:20" s="66" customFormat="1" ht="23.25" customHeight="1">
      <c r="A14" s="40" t="s">
        <v>170</v>
      </c>
      <c r="B14" s="40" t="s">
        <v>124</v>
      </c>
      <c r="C14" s="40" t="s">
        <v>74</v>
      </c>
      <c r="D14" s="89" t="s">
        <v>171</v>
      </c>
      <c r="E14" s="5"/>
      <c r="F14" s="4">
        <f t="shared" si="9"/>
        <v>558000</v>
      </c>
      <c r="G14" s="6">
        <f>185000+25000+73000+50000+5000+200000+20000</f>
        <v>558000</v>
      </c>
      <c r="H14" s="7"/>
      <c r="I14" s="7"/>
      <c r="J14" s="7"/>
      <c r="K14" s="4">
        <f t="shared" ref="K14:K48" si="10">M14+P14</f>
        <v>0</v>
      </c>
      <c r="L14" s="4"/>
      <c r="M14" s="6"/>
      <c r="N14" s="6"/>
      <c r="O14" s="7"/>
      <c r="P14" s="7"/>
      <c r="Q14" s="8">
        <f t="shared" si="1"/>
        <v>558000</v>
      </c>
      <c r="T14" s="58"/>
    </row>
    <row r="15" spans="1:20" s="62" customFormat="1" ht="33.75" customHeight="1">
      <c r="A15" s="40" t="s">
        <v>151</v>
      </c>
      <c r="B15" s="40" t="s">
        <v>90</v>
      </c>
      <c r="C15" s="42" t="s">
        <v>64</v>
      </c>
      <c r="D15" s="90" t="s">
        <v>102</v>
      </c>
      <c r="E15" s="21" t="s">
        <v>62</v>
      </c>
      <c r="F15" s="4">
        <f t="shared" si="9"/>
        <v>56037400</v>
      </c>
      <c r="G15" s="6">
        <v>56037400</v>
      </c>
      <c r="H15" s="7"/>
      <c r="I15" s="7"/>
      <c r="J15" s="7"/>
      <c r="K15" s="4">
        <f t="shared" si="10"/>
        <v>1070000</v>
      </c>
      <c r="L15" s="4"/>
      <c r="M15" s="6">
        <v>1070000</v>
      </c>
      <c r="N15" s="6"/>
      <c r="O15" s="7"/>
      <c r="P15" s="10"/>
      <c r="Q15" s="8">
        <f t="shared" si="1"/>
        <v>57107400</v>
      </c>
      <c r="T15" s="63"/>
    </row>
    <row r="16" spans="1:20" s="62" customFormat="1" ht="21.6" customHeight="1">
      <c r="A16" s="40" t="s">
        <v>151</v>
      </c>
      <c r="B16" s="40" t="s">
        <v>90</v>
      </c>
      <c r="C16" s="40" t="s">
        <v>64</v>
      </c>
      <c r="D16" s="91" t="s">
        <v>126</v>
      </c>
      <c r="E16" s="13" t="s">
        <v>52</v>
      </c>
      <c r="F16" s="4">
        <f t="shared" si="9"/>
        <v>34469500</v>
      </c>
      <c r="G16" s="6">
        <v>34469500</v>
      </c>
      <c r="H16" s="7"/>
      <c r="I16" s="7"/>
      <c r="J16" s="7"/>
      <c r="K16" s="4">
        <f t="shared" si="10"/>
        <v>0</v>
      </c>
      <c r="L16" s="4"/>
      <c r="M16" s="6"/>
      <c r="N16" s="6"/>
      <c r="O16" s="7"/>
      <c r="P16" s="10"/>
      <c r="Q16" s="8">
        <f t="shared" si="1"/>
        <v>34469500</v>
      </c>
      <c r="T16" s="63"/>
    </row>
    <row r="17" spans="1:20" s="62" customFormat="1" ht="34.9" customHeight="1">
      <c r="A17" s="40" t="s">
        <v>156</v>
      </c>
      <c r="B17" s="40" t="s">
        <v>136</v>
      </c>
      <c r="C17" s="40" t="s">
        <v>65</v>
      </c>
      <c r="D17" s="92" t="s">
        <v>103</v>
      </c>
      <c r="E17" s="13" t="s">
        <v>57</v>
      </c>
      <c r="F17" s="4">
        <f>G17+J17</f>
        <v>19812200</v>
      </c>
      <c r="G17" s="6">
        <f>19712200+100000</f>
        <v>19812200</v>
      </c>
      <c r="H17" s="7"/>
      <c r="I17" s="7"/>
      <c r="J17" s="7"/>
      <c r="K17" s="4">
        <f t="shared" ref="K17:K23" si="11">M17+P17</f>
        <v>138400</v>
      </c>
      <c r="L17" s="4"/>
      <c r="M17" s="6">
        <v>138400</v>
      </c>
      <c r="N17" s="6"/>
      <c r="O17" s="7"/>
      <c r="P17" s="7"/>
      <c r="Q17" s="8">
        <f t="shared" ref="Q17:Q23" si="12">F17+K17</f>
        <v>19950600</v>
      </c>
      <c r="T17" s="63"/>
    </row>
    <row r="18" spans="1:20" s="62" customFormat="1" ht="31.5" customHeight="1">
      <c r="A18" s="40" t="s">
        <v>156</v>
      </c>
      <c r="B18" s="40" t="s">
        <v>136</v>
      </c>
      <c r="C18" s="40" t="s">
        <v>65</v>
      </c>
      <c r="D18" s="92" t="s">
        <v>372</v>
      </c>
      <c r="E18" s="13"/>
      <c r="F18" s="4">
        <f>G18</f>
        <v>100000</v>
      </c>
      <c r="G18" s="6">
        <v>100000</v>
      </c>
      <c r="H18" s="7"/>
      <c r="I18" s="7"/>
      <c r="J18" s="7"/>
      <c r="K18" s="4">
        <f t="shared" si="11"/>
        <v>0</v>
      </c>
      <c r="L18" s="4"/>
      <c r="M18" s="6"/>
      <c r="N18" s="6"/>
      <c r="O18" s="7"/>
      <c r="P18" s="7"/>
      <c r="Q18" s="8">
        <f t="shared" si="12"/>
        <v>100000</v>
      </c>
      <c r="T18" s="63"/>
    </row>
    <row r="19" spans="1:20" s="62" customFormat="1" ht="21.6" customHeight="1">
      <c r="A19" s="40" t="s">
        <v>156</v>
      </c>
      <c r="B19" s="40" t="s">
        <v>136</v>
      </c>
      <c r="C19" s="40" t="s">
        <v>65</v>
      </c>
      <c r="D19" s="91" t="s">
        <v>52</v>
      </c>
      <c r="E19" s="13" t="s">
        <v>52</v>
      </c>
      <c r="F19" s="4">
        <f>G19+J19</f>
        <v>12753000</v>
      </c>
      <c r="G19" s="6">
        <v>12753000</v>
      </c>
      <c r="H19" s="7"/>
      <c r="I19" s="7"/>
      <c r="J19" s="7"/>
      <c r="K19" s="4">
        <f t="shared" si="11"/>
        <v>0</v>
      </c>
      <c r="L19" s="4"/>
      <c r="M19" s="6"/>
      <c r="N19" s="6"/>
      <c r="O19" s="7"/>
      <c r="P19" s="7"/>
      <c r="Q19" s="8">
        <f t="shared" si="12"/>
        <v>12753000</v>
      </c>
      <c r="T19" s="63"/>
    </row>
    <row r="20" spans="1:20" s="62" customFormat="1" ht="21" customHeight="1">
      <c r="A20" s="40" t="s">
        <v>155</v>
      </c>
      <c r="B20" s="40" t="s">
        <v>135</v>
      </c>
      <c r="C20" s="40" t="s">
        <v>66</v>
      </c>
      <c r="D20" s="91" t="s">
        <v>127</v>
      </c>
      <c r="E20" s="13"/>
      <c r="F20" s="4">
        <f>G20+J20</f>
        <v>4608400</v>
      </c>
      <c r="G20" s="6">
        <v>4608400</v>
      </c>
      <c r="H20" s="7"/>
      <c r="I20" s="7"/>
      <c r="J20" s="7"/>
      <c r="K20" s="4">
        <f t="shared" si="11"/>
        <v>1762000</v>
      </c>
      <c r="L20" s="4"/>
      <c r="M20" s="6">
        <v>1762000</v>
      </c>
      <c r="N20" s="6"/>
      <c r="O20" s="7"/>
      <c r="P20" s="10"/>
      <c r="Q20" s="8">
        <f t="shared" si="12"/>
        <v>6370400</v>
      </c>
      <c r="T20" s="63"/>
    </row>
    <row r="21" spans="1:20" s="62" customFormat="1" ht="21" customHeight="1">
      <c r="A21" s="40" t="s">
        <v>155</v>
      </c>
      <c r="B21" s="40" t="s">
        <v>135</v>
      </c>
      <c r="C21" s="40" t="s">
        <v>66</v>
      </c>
      <c r="D21" s="91" t="s">
        <v>52</v>
      </c>
      <c r="E21" s="13"/>
      <c r="F21" s="4">
        <f>G21+J21</f>
        <v>3995000</v>
      </c>
      <c r="G21" s="6">
        <v>3995000</v>
      </c>
      <c r="H21" s="7"/>
      <c r="I21" s="7"/>
      <c r="J21" s="7"/>
      <c r="K21" s="4">
        <f t="shared" si="11"/>
        <v>0</v>
      </c>
      <c r="L21" s="4"/>
      <c r="M21" s="6"/>
      <c r="N21" s="6"/>
      <c r="O21" s="7"/>
      <c r="P21" s="10"/>
      <c r="Q21" s="8">
        <f t="shared" si="12"/>
        <v>3995000</v>
      </c>
      <c r="T21" s="63"/>
    </row>
    <row r="22" spans="1:20" s="62" customFormat="1" ht="46.5" customHeight="1">
      <c r="A22" s="40" t="s">
        <v>258</v>
      </c>
      <c r="B22" s="40" t="s">
        <v>257</v>
      </c>
      <c r="C22" s="40" t="s">
        <v>261</v>
      </c>
      <c r="D22" s="91" t="s">
        <v>260</v>
      </c>
      <c r="E22" s="13"/>
      <c r="F22" s="4">
        <f>G22+J22</f>
        <v>1755000</v>
      </c>
      <c r="G22" s="6">
        <f>655000+1100000</f>
        <v>1755000</v>
      </c>
      <c r="H22" s="7"/>
      <c r="I22" s="7"/>
      <c r="J22" s="7"/>
      <c r="K22" s="4">
        <f t="shared" si="11"/>
        <v>0</v>
      </c>
      <c r="L22" s="4"/>
      <c r="M22" s="6"/>
      <c r="N22" s="6"/>
      <c r="O22" s="7"/>
      <c r="P22" s="7"/>
      <c r="Q22" s="8">
        <f t="shared" si="12"/>
        <v>1755000</v>
      </c>
      <c r="T22" s="63"/>
    </row>
    <row r="23" spans="1:20" s="62" customFormat="1" ht="21.6" customHeight="1">
      <c r="A23" s="40" t="s">
        <v>258</v>
      </c>
      <c r="B23" s="40" t="s">
        <v>259</v>
      </c>
      <c r="C23" s="40" t="s">
        <v>261</v>
      </c>
      <c r="D23" s="91" t="s">
        <v>52</v>
      </c>
      <c r="E23" s="13"/>
      <c r="F23" s="4">
        <f>G23+J23</f>
        <v>0</v>
      </c>
      <c r="G23" s="6">
        <v>0</v>
      </c>
      <c r="H23" s="7"/>
      <c r="I23" s="7"/>
      <c r="J23" s="7"/>
      <c r="K23" s="4">
        <f t="shared" si="11"/>
        <v>0</v>
      </c>
      <c r="L23" s="4"/>
      <c r="M23" s="6"/>
      <c r="N23" s="6"/>
      <c r="O23" s="7"/>
      <c r="P23" s="7"/>
      <c r="Q23" s="8">
        <f t="shared" si="12"/>
        <v>0</v>
      </c>
      <c r="T23" s="63"/>
    </row>
    <row r="24" spans="1:20" s="62" customFormat="1" ht="35.450000000000003" customHeight="1">
      <c r="A24" s="40" t="s">
        <v>152</v>
      </c>
      <c r="B24" s="40" t="s">
        <v>132</v>
      </c>
      <c r="C24" s="40" t="s">
        <v>67</v>
      </c>
      <c r="D24" s="91" t="s">
        <v>129</v>
      </c>
      <c r="E24" s="13"/>
      <c r="F24" s="4">
        <f t="shared" si="9"/>
        <v>50000</v>
      </c>
      <c r="G24" s="6">
        <v>50000</v>
      </c>
      <c r="H24" s="7"/>
      <c r="I24" s="7"/>
      <c r="J24" s="7"/>
      <c r="K24" s="4">
        <f t="shared" si="10"/>
        <v>0</v>
      </c>
      <c r="L24" s="4"/>
      <c r="M24" s="6"/>
      <c r="N24" s="6"/>
      <c r="O24" s="7"/>
      <c r="P24" s="10"/>
      <c r="Q24" s="8">
        <f t="shared" si="1"/>
        <v>50000</v>
      </c>
      <c r="T24" s="63"/>
    </row>
    <row r="25" spans="1:20" s="62" customFormat="1" ht="35.450000000000003" customHeight="1">
      <c r="A25" s="40" t="s">
        <v>153</v>
      </c>
      <c r="B25" s="40" t="s">
        <v>133</v>
      </c>
      <c r="C25" s="40" t="s">
        <v>67</v>
      </c>
      <c r="D25" s="91" t="s">
        <v>128</v>
      </c>
      <c r="E25" s="13"/>
      <c r="F25" s="4">
        <f t="shared" si="9"/>
        <v>40000</v>
      </c>
      <c r="G25" s="6">
        <v>40000</v>
      </c>
      <c r="H25" s="7"/>
      <c r="I25" s="7"/>
      <c r="J25" s="7"/>
      <c r="K25" s="4">
        <f t="shared" si="10"/>
        <v>0</v>
      </c>
      <c r="L25" s="4"/>
      <c r="M25" s="6"/>
      <c r="N25" s="6"/>
      <c r="O25" s="7"/>
      <c r="P25" s="10"/>
      <c r="Q25" s="8">
        <f t="shared" si="1"/>
        <v>40000</v>
      </c>
      <c r="T25" s="63"/>
    </row>
    <row r="26" spans="1:20" s="62" customFormat="1" ht="35.450000000000003" customHeight="1">
      <c r="A26" s="40" t="s">
        <v>154</v>
      </c>
      <c r="B26" s="40" t="s">
        <v>134</v>
      </c>
      <c r="C26" s="40" t="s">
        <v>67</v>
      </c>
      <c r="D26" s="91" t="s">
        <v>130</v>
      </c>
      <c r="E26" s="13"/>
      <c r="F26" s="4">
        <f t="shared" si="9"/>
        <v>25000</v>
      </c>
      <c r="G26" s="6">
        <v>25000</v>
      </c>
      <c r="H26" s="7"/>
      <c r="I26" s="7"/>
      <c r="J26" s="7"/>
      <c r="K26" s="4">
        <f t="shared" si="10"/>
        <v>0</v>
      </c>
      <c r="L26" s="4"/>
      <c r="M26" s="6"/>
      <c r="N26" s="6"/>
      <c r="O26" s="7"/>
      <c r="P26" s="10"/>
      <c r="Q26" s="8">
        <f t="shared" si="1"/>
        <v>25000</v>
      </c>
      <c r="T26" s="63"/>
    </row>
    <row r="27" spans="1:20" s="62" customFormat="1" ht="34.9" customHeight="1">
      <c r="A27" s="40" t="s">
        <v>157</v>
      </c>
      <c r="B27" s="40" t="s">
        <v>139</v>
      </c>
      <c r="C27" s="40" t="s">
        <v>67</v>
      </c>
      <c r="D27" s="91" t="s">
        <v>262</v>
      </c>
      <c r="E27" s="13"/>
      <c r="F27" s="4">
        <f>G27+J27</f>
        <v>500000</v>
      </c>
      <c r="G27" s="6">
        <v>500000</v>
      </c>
      <c r="H27" s="7"/>
      <c r="I27" s="7"/>
      <c r="J27" s="7"/>
      <c r="K27" s="4">
        <f>M27+P27</f>
        <v>0</v>
      </c>
      <c r="L27" s="4"/>
      <c r="M27" s="6"/>
      <c r="N27" s="6"/>
      <c r="O27" s="7"/>
      <c r="P27" s="7"/>
      <c r="Q27" s="8">
        <f>F27+K27</f>
        <v>500000</v>
      </c>
      <c r="T27" s="63"/>
    </row>
    <row r="28" spans="1:20" s="62" customFormat="1" ht="21.6" customHeight="1">
      <c r="A28" s="40" t="s">
        <v>157</v>
      </c>
      <c r="B28" s="40" t="s">
        <v>139</v>
      </c>
      <c r="C28" s="40" t="s">
        <v>67</v>
      </c>
      <c r="D28" s="91" t="s">
        <v>336</v>
      </c>
      <c r="E28" s="13"/>
      <c r="F28" s="4">
        <f>G28+J28</f>
        <v>0</v>
      </c>
      <c r="G28" s="6">
        <v>0</v>
      </c>
      <c r="H28" s="7"/>
      <c r="I28" s="7"/>
      <c r="J28" s="7"/>
      <c r="K28" s="4">
        <f>M28+P28</f>
        <v>0</v>
      </c>
      <c r="L28" s="4"/>
      <c r="M28" s="6"/>
      <c r="N28" s="6"/>
      <c r="O28" s="7"/>
      <c r="P28" s="7"/>
      <c r="Q28" s="8">
        <f>F28+K28</f>
        <v>0</v>
      </c>
      <c r="T28" s="63"/>
    </row>
    <row r="29" spans="1:20" s="62" customFormat="1" ht="33" customHeight="1">
      <c r="A29" s="40" t="s">
        <v>282</v>
      </c>
      <c r="B29" s="40"/>
      <c r="C29" s="40" t="s">
        <v>67</v>
      </c>
      <c r="D29" s="91" t="s">
        <v>293</v>
      </c>
      <c r="E29" s="13"/>
      <c r="F29" s="4">
        <f>G29+J29</f>
        <v>0</v>
      </c>
      <c r="G29" s="6">
        <v>0</v>
      </c>
      <c r="H29" s="7"/>
      <c r="I29" s="7"/>
      <c r="J29" s="7"/>
      <c r="K29" s="4">
        <f t="shared" si="10"/>
        <v>0</v>
      </c>
      <c r="L29" s="4"/>
      <c r="M29" s="6"/>
      <c r="N29" s="6"/>
      <c r="O29" s="7"/>
      <c r="P29" s="7"/>
      <c r="Q29" s="8">
        <f t="shared" si="1"/>
        <v>0</v>
      </c>
      <c r="T29" s="63"/>
    </row>
    <row r="30" spans="1:20" s="62" customFormat="1" ht="21.6" customHeight="1">
      <c r="A30" s="40" t="s">
        <v>282</v>
      </c>
      <c r="B30" s="40"/>
      <c r="C30" s="40" t="s">
        <v>67</v>
      </c>
      <c r="D30" s="91" t="s">
        <v>336</v>
      </c>
      <c r="E30" s="13"/>
      <c r="F30" s="4">
        <f t="shared" si="9"/>
        <v>0</v>
      </c>
      <c r="G30" s="6">
        <v>0</v>
      </c>
      <c r="H30" s="7"/>
      <c r="I30" s="7"/>
      <c r="J30" s="7"/>
      <c r="K30" s="4">
        <f t="shared" si="10"/>
        <v>0</v>
      </c>
      <c r="L30" s="4"/>
      <c r="M30" s="6"/>
      <c r="N30" s="6"/>
      <c r="O30" s="7"/>
      <c r="P30" s="7"/>
      <c r="Q30" s="8">
        <f t="shared" si="1"/>
        <v>0</v>
      </c>
      <c r="T30" s="63"/>
    </row>
    <row r="31" spans="1:20" s="62" customFormat="1" ht="31.15" customHeight="1">
      <c r="A31" s="40" t="s">
        <v>263</v>
      </c>
      <c r="B31" s="40"/>
      <c r="C31" s="40" t="s">
        <v>67</v>
      </c>
      <c r="D31" s="92" t="s">
        <v>355</v>
      </c>
      <c r="E31" s="13"/>
      <c r="F31" s="4">
        <f t="shared" si="9"/>
        <v>0</v>
      </c>
      <c r="G31" s="6">
        <v>0</v>
      </c>
      <c r="H31" s="7"/>
      <c r="I31" s="7"/>
      <c r="J31" s="7"/>
      <c r="K31" s="4">
        <f t="shared" si="10"/>
        <v>0</v>
      </c>
      <c r="L31" s="4"/>
      <c r="M31" s="6"/>
      <c r="N31" s="6"/>
      <c r="O31" s="7"/>
      <c r="P31" s="7"/>
      <c r="Q31" s="8">
        <f t="shared" si="1"/>
        <v>0</v>
      </c>
      <c r="T31" s="63"/>
    </row>
    <row r="32" spans="1:20" s="62" customFormat="1" ht="21.6" customHeight="1">
      <c r="A32" s="40" t="s">
        <v>263</v>
      </c>
      <c r="B32" s="40"/>
      <c r="C32" s="40" t="s">
        <v>67</v>
      </c>
      <c r="D32" s="92" t="s">
        <v>336</v>
      </c>
      <c r="E32" s="13"/>
      <c r="F32" s="4">
        <f t="shared" si="9"/>
        <v>0</v>
      </c>
      <c r="G32" s="6">
        <v>0</v>
      </c>
      <c r="H32" s="7"/>
      <c r="I32" s="7"/>
      <c r="J32" s="7"/>
      <c r="K32" s="4">
        <f t="shared" si="10"/>
        <v>0</v>
      </c>
      <c r="L32" s="4"/>
      <c r="M32" s="6"/>
      <c r="N32" s="6"/>
      <c r="O32" s="7"/>
      <c r="P32" s="7"/>
      <c r="Q32" s="8">
        <f t="shared" si="1"/>
        <v>0</v>
      </c>
      <c r="T32" s="63"/>
    </row>
    <row r="33" spans="1:20" s="62" customFormat="1" ht="20.45" customHeight="1">
      <c r="A33" s="40" t="s">
        <v>264</v>
      </c>
      <c r="B33" s="40"/>
      <c r="C33" s="40" t="s">
        <v>67</v>
      </c>
      <c r="D33" s="92" t="s">
        <v>356</v>
      </c>
      <c r="E33" s="13"/>
      <c r="F33" s="4">
        <f t="shared" si="9"/>
        <v>125000</v>
      </c>
      <c r="G33" s="6">
        <f>50000+75000</f>
        <v>125000</v>
      </c>
      <c r="H33" s="7"/>
      <c r="I33" s="7"/>
      <c r="J33" s="7"/>
      <c r="K33" s="4">
        <f t="shared" si="10"/>
        <v>0</v>
      </c>
      <c r="L33" s="4"/>
      <c r="M33" s="6"/>
      <c r="N33" s="6"/>
      <c r="O33" s="7"/>
      <c r="P33" s="7"/>
      <c r="Q33" s="8">
        <f t="shared" si="1"/>
        <v>125000</v>
      </c>
      <c r="T33" s="63"/>
    </row>
    <row r="34" spans="1:20" s="62" customFormat="1" ht="18.600000000000001" customHeight="1">
      <c r="A34" s="40" t="s">
        <v>264</v>
      </c>
      <c r="B34" s="40"/>
      <c r="C34" s="40" t="s">
        <v>67</v>
      </c>
      <c r="D34" s="92" t="s">
        <v>337</v>
      </c>
      <c r="E34" s="13"/>
      <c r="F34" s="4">
        <f>G34</f>
        <v>0</v>
      </c>
      <c r="G34" s="6">
        <v>0</v>
      </c>
      <c r="H34" s="7"/>
      <c r="I34" s="7"/>
      <c r="J34" s="7"/>
      <c r="K34" s="4">
        <f t="shared" si="10"/>
        <v>0</v>
      </c>
      <c r="L34" s="4"/>
      <c r="M34" s="6"/>
      <c r="N34" s="6"/>
      <c r="O34" s="7"/>
      <c r="P34" s="7"/>
      <c r="Q34" s="8">
        <f t="shared" si="1"/>
        <v>0</v>
      </c>
      <c r="T34" s="63"/>
    </row>
    <row r="35" spans="1:20" s="19" customFormat="1" ht="29.45" customHeight="1">
      <c r="A35" s="40" t="s">
        <v>158</v>
      </c>
      <c r="B35" s="40" t="s">
        <v>91</v>
      </c>
      <c r="C35" s="40" t="s">
        <v>69</v>
      </c>
      <c r="D35" s="92" t="s">
        <v>104</v>
      </c>
      <c r="E35" s="13" t="s">
        <v>38</v>
      </c>
      <c r="F35" s="4">
        <f t="shared" si="9"/>
        <v>30000</v>
      </c>
      <c r="G35" s="6">
        <v>30000</v>
      </c>
      <c r="H35" s="7"/>
      <c r="I35" s="7"/>
      <c r="J35" s="7"/>
      <c r="K35" s="4">
        <f t="shared" si="10"/>
        <v>0</v>
      </c>
      <c r="L35" s="4"/>
      <c r="M35" s="6"/>
      <c r="N35" s="6"/>
      <c r="O35" s="7"/>
      <c r="P35" s="7"/>
      <c r="Q35" s="8">
        <f t="shared" si="1"/>
        <v>30000</v>
      </c>
      <c r="T35" s="58"/>
    </row>
    <row r="36" spans="1:20" s="19" customFormat="1" ht="33" customHeight="1">
      <c r="A36" s="41" t="s">
        <v>159</v>
      </c>
      <c r="B36" s="44" t="s">
        <v>140</v>
      </c>
      <c r="C36" s="41" t="s">
        <v>69</v>
      </c>
      <c r="D36" s="93" t="s">
        <v>373</v>
      </c>
      <c r="E36" s="13" t="s">
        <v>36</v>
      </c>
      <c r="F36" s="4">
        <f t="shared" si="9"/>
        <v>2335500</v>
      </c>
      <c r="G36" s="4">
        <f>2305500+30000</f>
        <v>2335500</v>
      </c>
      <c r="H36" s="14">
        <v>2051300</v>
      </c>
      <c r="I36" s="14">
        <v>160300</v>
      </c>
      <c r="J36" s="14"/>
      <c r="K36" s="4">
        <f t="shared" si="10"/>
        <v>0</v>
      </c>
      <c r="L36" s="4"/>
      <c r="M36" s="4"/>
      <c r="N36" s="4"/>
      <c r="O36" s="14"/>
      <c r="P36" s="14"/>
      <c r="Q36" s="8">
        <f t="shared" si="1"/>
        <v>2335500</v>
      </c>
      <c r="T36" s="58"/>
    </row>
    <row r="37" spans="1:20" s="19" customFormat="1" ht="33" customHeight="1">
      <c r="A37" s="40" t="s">
        <v>160</v>
      </c>
      <c r="B37" s="40">
        <v>313133</v>
      </c>
      <c r="C37" s="40" t="s">
        <v>69</v>
      </c>
      <c r="D37" s="93" t="s">
        <v>105</v>
      </c>
      <c r="E37" s="13"/>
      <c r="F37" s="4">
        <f>G37+J37</f>
        <v>3000</v>
      </c>
      <c r="G37" s="4">
        <v>3000</v>
      </c>
      <c r="H37" s="14"/>
      <c r="I37" s="14"/>
      <c r="J37" s="14"/>
      <c r="K37" s="4">
        <f t="shared" si="10"/>
        <v>0</v>
      </c>
      <c r="L37" s="4"/>
      <c r="M37" s="4"/>
      <c r="N37" s="4"/>
      <c r="O37" s="14"/>
      <c r="P37" s="14"/>
      <c r="Q37" s="8">
        <f t="shared" si="1"/>
        <v>3000</v>
      </c>
      <c r="T37" s="58"/>
    </row>
    <row r="38" spans="1:20" s="19" customFormat="1" ht="53.45" customHeight="1">
      <c r="A38" s="40" t="s">
        <v>161</v>
      </c>
      <c r="B38" s="40" t="s">
        <v>141</v>
      </c>
      <c r="C38" s="40" t="s">
        <v>69</v>
      </c>
      <c r="D38" s="92" t="s">
        <v>131</v>
      </c>
      <c r="E38" s="13" t="s">
        <v>16</v>
      </c>
      <c r="F38" s="4">
        <f t="shared" si="9"/>
        <v>85000</v>
      </c>
      <c r="G38" s="6">
        <f>40000+45000</f>
        <v>85000</v>
      </c>
      <c r="H38" s="7"/>
      <c r="I38" s="7"/>
      <c r="J38" s="7"/>
      <c r="K38" s="4">
        <f t="shared" si="10"/>
        <v>0</v>
      </c>
      <c r="L38" s="4"/>
      <c r="M38" s="6"/>
      <c r="N38" s="6"/>
      <c r="O38" s="7"/>
      <c r="P38" s="7"/>
      <c r="Q38" s="8">
        <f t="shared" si="1"/>
        <v>85000</v>
      </c>
      <c r="T38" s="58"/>
    </row>
    <row r="39" spans="1:20" s="19" customFormat="1" ht="38.25" customHeight="1">
      <c r="A39" s="40" t="s">
        <v>265</v>
      </c>
      <c r="B39" s="40" t="s">
        <v>142</v>
      </c>
      <c r="C39" s="40" t="s">
        <v>68</v>
      </c>
      <c r="D39" s="92" t="s">
        <v>266</v>
      </c>
      <c r="E39" s="13"/>
      <c r="F39" s="4">
        <f>G39+J39</f>
        <v>809000</v>
      </c>
      <c r="G39" s="6">
        <f>690000+64000+55000</f>
        <v>809000</v>
      </c>
      <c r="H39" s="7"/>
      <c r="I39" s="7"/>
      <c r="J39" s="7"/>
      <c r="K39" s="4">
        <f t="shared" si="10"/>
        <v>0</v>
      </c>
      <c r="L39" s="4"/>
      <c r="M39" s="6"/>
      <c r="N39" s="6"/>
      <c r="O39" s="7"/>
      <c r="P39" s="7"/>
      <c r="Q39" s="8">
        <f t="shared" si="1"/>
        <v>809000</v>
      </c>
      <c r="T39" s="58"/>
    </row>
    <row r="40" spans="1:20" s="19" customFormat="1" ht="38.25" customHeight="1">
      <c r="A40" s="40" t="s">
        <v>390</v>
      </c>
      <c r="B40" s="40"/>
      <c r="C40" s="40" t="s">
        <v>388</v>
      </c>
      <c r="D40" s="93" t="s">
        <v>391</v>
      </c>
      <c r="E40" s="13" t="s">
        <v>20</v>
      </c>
      <c r="F40" s="4">
        <f t="shared" si="9"/>
        <v>0</v>
      </c>
      <c r="G40" s="6">
        <v>0</v>
      </c>
      <c r="H40" s="7"/>
      <c r="I40" s="7"/>
      <c r="J40" s="7"/>
      <c r="K40" s="4">
        <f t="shared" si="10"/>
        <v>400000</v>
      </c>
      <c r="L40" s="4">
        <v>400000</v>
      </c>
      <c r="M40" s="6"/>
      <c r="N40" s="6"/>
      <c r="O40" s="7"/>
      <c r="P40" s="7">
        <v>400000</v>
      </c>
      <c r="Q40" s="8">
        <f t="shared" si="1"/>
        <v>400000</v>
      </c>
      <c r="T40" s="58"/>
    </row>
    <row r="41" spans="1:20" s="19" customFormat="1" ht="38.25" customHeight="1">
      <c r="A41" s="40" t="s">
        <v>162</v>
      </c>
      <c r="B41" s="40" t="s">
        <v>92</v>
      </c>
      <c r="C41" s="40" t="s">
        <v>72</v>
      </c>
      <c r="D41" s="92" t="s">
        <v>145</v>
      </c>
      <c r="E41" s="27"/>
      <c r="F41" s="9">
        <f t="shared" si="9"/>
        <v>150000</v>
      </c>
      <c r="G41" s="15">
        <v>150000</v>
      </c>
      <c r="H41" s="16"/>
      <c r="I41" s="16"/>
      <c r="J41" s="16"/>
      <c r="K41" s="9">
        <f t="shared" si="10"/>
        <v>0</v>
      </c>
      <c r="L41" s="9"/>
      <c r="M41" s="15"/>
      <c r="N41" s="15"/>
      <c r="O41" s="16"/>
      <c r="P41" s="16"/>
      <c r="Q41" s="8">
        <f t="shared" si="1"/>
        <v>150000</v>
      </c>
      <c r="T41" s="58"/>
    </row>
    <row r="42" spans="1:20" s="19" customFormat="1" ht="62.45" customHeight="1">
      <c r="A42" s="40" t="s">
        <v>249</v>
      </c>
      <c r="B42" s="40" t="s">
        <v>248</v>
      </c>
      <c r="C42" s="40" t="s">
        <v>247</v>
      </c>
      <c r="D42" s="93" t="s">
        <v>369</v>
      </c>
      <c r="E42" s="27"/>
      <c r="F42" s="9">
        <f>G42+J42</f>
        <v>0</v>
      </c>
      <c r="G42" s="15">
        <v>0</v>
      </c>
      <c r="H42" s="16"/>
      <c r="I42" s="16"/>
      <c r="J42" s="16"/>
      <c r="K42" s="9">
        <f>M42+P42</f>
        <v>0</v>
      </c>
      <c r="L42" s="9"/>
      <c r="M42" s="15"/>
      <c r="N42" s="15"/>
      <c r="O42" s="16"/>
      <c r="P42" s="16"/>
      <c r="Q42" s="8">
        <f>F42+K42</f>
        <v>0</v>
      </c>
      <c r="T42" s="58"/>
    </row>
    <row r="43" spans="1:20" s="19" customFormat="1" ht="34.15" customHeight="1">
      <c r="A43" s="40" t="s">
        <v>166</v>
      </c>
      <c r="B43" s="40" t="s">
        <v>167</v>
      </c>
      <c r="C43" s="40" t="s">
        <v>169</v>
      </c>
      <c r="D43" s="92" t="s">
        <v>168</v>
      </c>
      <c r="E43" s="13"/>
      <c r="F43" s="9">
        <f>G43+J43</f>
        <v>10000</v>
      </c>
      <c r="G43" s="15">
        <v>10000</v>
      </c>
      <c r="H43" s="16"/>
      <c r="I43" s="16"/>
      <c r="J43" s="16"/>
      <c r="K43" s="9">
        <f>M43+P43</f>
        <v>0</v>
      </c>
      <c r="L43" s="9"/>
      <c r="M43" s="15"/>
      <c r="N43" s="15"/>
      <c r="O43" s="16"/>
      <c r="P43" s="16"/>
      <c r="Q43" s="8">
        <f>F43+K43</f>
        <v>10000</v>
      </c>
      <c r="T43" s="58"/>
    </row>
    <row r="44" spans="1:20" s="19" customFormat="1" ht="22.9" customHeight="1">
      <c r="A44" s="40" t="s">
        <v>172</v>
      </c>
      <c r="B44" s="40"/>
      <c r="C44" s="40" t="s">
        <v>88</v>
      </c>
      <c r="D44" s="92" t="s">
        <v>173</v>
      </c>
      <c r="E44" s="13"/>
      <c r="F44" s="9">
        <f>G44+J44</f>
        <v>0</v>
      </c>
      <c r="G44" s="15">
        <v>0</v>
      </c>
      <c r="H44" s="16"/>
      <c r="I44" s="16"/>
      <c r="J44" s="16"/>
      <c r="K44" s="9">
        <f>M44+P44</f>
        <v>0</v>
      </c>
      <c r="L44" s="9"/>
      <c r="M44" s="15"/>
      <c r="N44" s="15"/>
      <c r="O44" s="16"/>
      <c r="P44" s="16">
        <f>350000-30000-6000-314000</f>
        <v>0</v>
      </c>
      <c r="Q44" s="8">
        <f>F44+K44</f>
        <v>0</v>
      </c>
      <c r="T44" s="58"/>
    </row>
    <row r="45" spans="1:20" s="19" customFormat="1" ht="33" customHeight="1">
      <c r="A45" s="40" t="s">
        <v>299</v>
      </c>
      <c r="B45" s="40"/>
      <c r="C45" s="40" t="s">
        <v>247</v>
      </c>
      <c r="D45" s="92" t="s">
        <v>312</v>
      </c>
      <c r="E45" s="27"/>
      <c r="F45" s="9">
        <f t="shared" ref="F45:F46" si="13">G45+J45</f>
        <v>0</v>
      </c>
      <c r="G45" s="15">
        <v>0</v>
      </c>
      <c r="H45" s="16"/>
      <c r="I45" s="16"/>
      <c r="J45" s="16"/>
      <c r="K45" s="9">
        <f t="shared" si="10"/>
        <v>40000</v>
      </c>
      <c r="L45" s="9">
        <v>40000</v>
      </c>
      <c r="M45" s="15"/>
      <c r="N45" s="15"/>
      <c r="O45" s="16"/>
      <c r="P45" s="16">
        <v>40000</v>
      </c>
      <c r="Q45" s="8">
        <f t="shared" si="1"/>
        <v>40000</v>
      </c>
      <c r="T45" s="58"/>
    </row>
    <row r="46" spans="1:20" s="19" customFormat="1" ht="61.15" customHeight="1">
      <c r="A46" s="40" t="s">
        <v>300</v>
      </c>
      <c r="B46" s="40"/>
      <c r="C46" s="40" t="s">
        <v>247</v>
      </c>
      <c r="D46" s="93" t="s">
        <v>301</v>
      </c>
      <c r="E46" s="27"/>
      <c r="F46" s="9">
        <f t="shared" si="13"/>
        <v>0</v>
      </c>
      <c r="G46" s="15">
        <v>0</v>
      </c>
      <c r="H46" s="16"/>
      <c r="I46" s="16"/>
      <c r="J46" s="16"/>
      <c r="K46" s="9">
        <f t="shared" si="10"/>
        <v>10000</v>
      </c>
      <c r="L46" s="9">
        <v>10000</v>
      </c>
      <c r="M46" s="15"/>
      <c r="N46" s="15"/>
      <c r="O46" s="16"/>
      <c r="P46" s="16">
        <v>10000</v>
      </c>
      <c r="Q46" s="8">
        <f t="shared" si="1"/>
        <v>10000</v>
      </c>
      <c r="T46" s="58"/>
    </row>
    <row r="47" spans="1:20" s="19" customFormat="1" ht="34.5" customHeight="1">
      <c r="A47" s="40" t="s">
        <v>341</v>
      </c>
      <c r="B47" s="40"/>
      <c r="C47" s="40" t="s">
        <v>247</v>
      </c>
      <c r="D47" s="92" t="s">
        <v>342</v>
      </c>
      <c r="E47" s="13"/>
      <c r="F47" s="9">
        <f t="shared" si="9"/>
        <v>62000</v>
      </c>
      <c r="G47" s="15">
        <v>62000</v>
      </c>
      <c r="H47" s="16"/>
      <c r="I47" s="16"/>
      <c r="J47" s="16"/>
      <c r="K47" s="9">
        <f t="shared" si="10"/>
        <v>0</v>
      </c>
      <c r="L47" s="9"/>
      <c r="M47" s="15"/>
      <c r="N47" s="15"/>
      <c r="O47" s="16"/>
      <c r="P47" s="16"/>
      <c r="Q47" s="8">
        <f t="shared" si="1"/>
        <v>62000</v>
      </c>
      <c r="T47" s="58"/>
    </row>
    <row r="48" spans="1:20" s="19" customFormat="1" ht="33" customHeight="1">
      <c r="A48" s="40" t="s">
        <v>163</v>
      </c>
      <c r="B48" s="40" t="s">
        <v>93</v>
      </c>
      <c r="C48" s="40" t="s">
        <v>73</v>
      </c>
      <c r="D48" s="93" t="s">
        <v>313</v>
      </c>
      <c r="E48" s="13"/>
      <c r="F48" s="9">
        <f t="shared" si="9"/>
        <v>15000</v>
      </c>
      <c r="G48" s="15">
        <v>15000</v>
      </c>
      <c r="H48" s="16"/>
      <c r="I48" s="16"/>
      <c r="J48" s="16"/>
      <c r="K48" s="9">
        <f t="shared" si="10"/>
        <v>0</v>
      </c>
      <c r="L48" s="9"/>
      <c r="M48" s="15"/>
      <c r="N48" s="15"/>
      <c r="O48" s="16"/>
      <c r="P48" s="16"/>
      <c r="Q48" s="8">
        <f t="shared" ref="Q48:Q75" si="14">F48+K48</f>
        <v>15000</v>
      </c>
      <c r="T48" s="58"/>
    </row>
    <row r="49" spans="1:20" s="19" customFormat="1" ht="34.15" customHeight="1">
      <c r="A49" s="41" t="s">
        <v>164</v>
      </c>
      <c r="B49" s="41" t="s">
        <v>143</v>
      </c>
      <c r="C49" s="41" t="s">
        <v>71</v>
      </c>
      <c r="D49" s="94" t="s">
        <v>144</v>
      </c>
      <c r="E49" s="13" t="s">
        <v>4</v>
      </c>
      <c r="F49" s="9">
        <f t="shared" si="9"/>
        <v>0</v>
      </c>
      <c r="G49" s="15">
        <v>0</v>
      </c>
      <c r="H49" s="17"/>
      <c r="I49" s="17"/>
      <c r="J49" s="17"/>
      <c r="K49" s="9">
        <f>M49+P49</f>
        <v>0</v>
      </c>
      <c r="L49" s="9"/>
      <c r="M49" s="9"/>
      <c r="N49" s="9"/>
      <c r="O49" s="17"/>
      <c r="P49" s="17"/>
      <c r="Q49" s="8">
        <f t="shared" si="14"/>
        <v>0</v>
      </c>
      <c r="T49" s="58"/>
    </row>
    <row r="50" spans="1:20" s="19" customFormat="1" ht="32.450000000000003" customHeight="1">
      <c r="A50" s="40" t="s">
        <v>165</v>
      </c>
      <c r="B50" s="40" t="s">
        <v>124</v>
      </c>
      <c r="C50" s="40" t="s">
        <v>71</v>
      </c>
      <c r="D50" s="92" t="s">
        <v>146</v>
      </c>
      <c r="E50" s="18"/>
      <c r="F50" s="4">
        <f>G50+J50</f>
        <v>50000</v>
      </c>
      <c r="G50" s="6">
        <v>50000</v>
      </c>
      <c r="H50" s="7"/>
      <c r="I50" s="7"/>
      <c r="J50" s="7"/>
      <c r="K50" s="4">
        <f>M50+P50</f>
        <v>0</v>
      </c>
      <c r="L50" s="4"/>
      <c r="M50" s="6"/>
      <c r="N50" s="6"/>
      <c r="O50" s="7"/>
      <c r="P50" s="7"/>
      <c r="Q50" s="8">
        <f t="shared" si="14"/>
        <v>50000</v>
      </c>
      <c r="T50" s="58"/>
    </row>
    <row r="51" spans="1:20" s="69" customFormat="1" ht="23.45" customHeight="1">
      <c r="A51" s="38" t="s">
        <v>174</v>
      </c>
      <c r="B51" s="38" t="s">
        <v>94</v>
      </c>
      <c r="C51" s="67"/>
      <c r="D51" s="95" t="s">
        <v>28</v>
      </c>
      <c r="E51" s="68" t="s">
        <v>28</v>
      </c>
      <c r="F51" s="3">
        <f>F52</f>
        <v>204009000</v>
      </c>
      <c r="G51" s="3">
        <f t="shared" ref="G51:P51" si="15">G52</f>
        <v>204009000</v>
      </c>
      <c r="H51" s="3">
        <f t="shared" si="15"/>
        <v>159467100</v>
      </c>
      <c r="I51" s="3">
        <f t="shared" si="15"/>
        <v>26762340</v>
      </c>
      <c r="J51" s="3">
        <f t="shared" si="15"/>
        <v>0</v>
      </c>
      <c r="K51" s="3">
        <f t="shared" si="15"/>
        <v>21617940</v>
      </c>
      <c r="L51" s="3">
        <f t="shared" si="15"/>
        <v>15544500</v>
      </c>
      <c r="M51" s="3">
        <f t="shared" si="15"/>
        <v>6073440</v>
      </c>
      <c r="N51" s="3">
        <f t="shared" si="15"/>
        <v>146400</v>
      </c>
      <c r="O51" s="3">
        <f t="shared" si="15"/>
        <v>172470</v>
      </c>
      <c r="P51" s="3">
        <f t="shared" si="15"/>
        <v>15544500</v>
      </c>
      <c r="Q51" s="23">
        <f t="shared" si="14"/>
        <v>225626940</v>
      </c>
      <c r="T51" s="63"/>
    </row>
    <row r="52" spans="1:20" s="69" customFormat="1" ht="23.45" customHeight="1">
      <c r="A52" s="39" t="s">
        <v>175</v>
      </c>
      <c r="B52" s="39" t="s">
        <v>176</v>
      </c>
      <c r="C52" s="70"/>
      <c r="D52" s="96" t="s">
        <v>215</v>
      </c>
      <c r="E52" s="71"/>
      <c r="F52" s="4">
        <f>G52</f>
        <v>204009000</v>
      </c>
      <c r="G52" s="4">
        <f>SUM(G53:G68)-G57-G58-G63-G59</f>
        <v>204009000</v>
      </c>
      <c r="H52" s="4">
        <f t="shared" ref="H52:P52" si="16">SUM(H53:H68)-H57-H58-H63-H59</f>
        <v>159467100</v>
      </c>
      <c r="I52" s="4">
        <f t="shared" si="16"/>
        <v>26762340</v>
      </c>
      <c r="J52" s="4">
        <f t="shared" si="16"/>
        <v>0</v>
      </c>
      <c r="K52" s="4">
        <f t="shared" si="16"/>
        <v>21617940</v>
      </c>
      <c r="L52" s="4">
        <f t="shared" si="16"/>
        <v>15544500</v>
      </c>
      <c r="M52" s="4">
        <f t="shared" si="16"/>
        <v>6073440</v>
      </c>
      <c r="N52" s="4">
        <f t="shared" si="16"/>
        <v>146400</v>
      </c>
      <c r="O52" s="4">
        <f t="shared" si="16"/>
        <v>172470</v>
      </c>
      <c r="P52" s="4">
        <f t="shared" si="16"/>
        <v>15544500</v>
      </c>
      <c r="Q52" s="8">
        <f t="shared" si="14"/>
        <v>225626940</v>
      </c>
      <c r="T52" s="63"/>
    </row>
    <row r="53" spans="1:20" s="19" customFormat="1" ht="48" customHeight="1">
      <c r="A53" s="40" t="s">
        <v>177</v>
      </c>
      <c r="B53" s="45">
        <v>1010180</v>
      </c>
      <c r="C53" s="40" t="s">
        <v>63</v>
      </c>
      <c r="D53" s="89" t="s">
        <v>362</v>
      </c>
      <c r="E53" s="13" t="s">
        <v>2</v>
      </c>
      <c r="F53" s="4">
        <f t="shared" si="9"/>
        <v>1258800</v>
      </c>
      <c r="G53" s="6">
        <v>1258800</v>
      </c>
      <c r="H53" s="7">
        <v>1193450</v>
      </c>
      <c r="I53" s="7">
        <v>25000</v>
      </c>
      <c r="J53" s="7"/>
      <c r="K53" s="4">
        <f t="shared" ref="K53:K68" si="17">M53+P53</f>
        <v>0</v>
      </c>
      <c r="L53" s="4"/>
      <c r="M53" s="7"/>
      <c r="N53" s="6"/>
      <c r="O53" s="7"/>
      <c r="P53" s="7"/>
      <c r="Q53" s="8">
        <f t="shared" si="14"/>
        <v>1258800</v>
      </c>
      <c r="T53" s="58"/>
    </row>
    <row r="54" spans="1:20" s="19" customFormat="1" ht="22.15" customHeight="1">
      <c r="A54" s="40" t="s">
        <v>321</v>
      </c>
      <c r="B54" s="45">
        <v>1518600</v>
      </c>
      <c r="C54" s="40" t="s">
        <v>74</v>
      </c>
      <c r="D54" s="89" t="s">
        <v>171</v>
      </c>
      <c r="E54" s="13"/>
      <c r="F54" s="4">
        <f t="shared" si="9"/>
        <v>0</v>
      </c>
      <c r="G54" s="6"/>
      <c r="H54" s="7"/>
      <c r="I54" s="7"/>
      <c r="J54" s="7"/>
      <c r="K54" s="4">
        <f t="shared" si="17"/>
        <v>0</v>
      </c>
      <c r="L54" s="4"/>
      <c r="M54" s="7"/>
      <c r="N54" s="6"/>
      <c r="O54" s="7"/>
      <c r="P54" s="7"/>
      <c r="Q54" s="8">
        <f t="shared" si="14"/>
        <v>0</v>
      </c>
      <c r="T54" s="58"/>
    </row>
    <row r="55" spans="1:20" s="19" customFormat="1" ht="22.15" customHeight="1">
      <c r="A55" s="40" t="s">
        <v>178</v>
      </c>
      <c r="B55" s="45">
        <v>1011010</v>
      </c>
      <c r="C55" s="40" t="s">
        <v>75</v>
      </c>
      <c r="D55" s="93" t="s">
        <v>179</v>
      </c>
      <c r="E55" s="13" t="s">
        <v>6</v>
      </c>
      <c r="F55" s="4">
        <f t="shared" si="9"/>
        <v>49800330</v>
      </c>
      <c r="G55" s="6">
        <v>49800330</v>
      </c>
      <c r="H55" s="7">
        <v>35990000</v>
      </c>
      <c r="I55" s="7">
        <v>7751130</v>
      </c>
      <c r="J55" s="7"/>
      <c r="K55" s="4">
        <f t="shared" si="17"/>
        <v>5250000</v>
      </c>
      <c r="L55" s="4"/>
      <c r="M55" s="7">
        <v>5250000</v>
      </c>
      <c r="N55" s="6"/>
      <c r="O55" s="7"/>
      <c r="P55" s="7"/>
      <c r="Q55" s="8">
        <f t="shared" si="14"/>
        <v>55050330</v>
      </c>
      <c r="T55" s="58"/>
    </row>
    <row r="56" spans="1:20" s="19" customFormat="1" ht="80.25" customHeight="1">
      <c r="A56" s="40" t="s">
        <v>180</v>
      </c>
      <c r="B56" s="45">
        <v>1011020</v>
      </c>
      <c r="C56" s="40" t="s">
        <v>76</v>
      </c>
      <c r="D56" s="93" t="s">
        <v>374</v>
      </c>
      <c r="E56" s="13" t="s">
        <v>40</v>
      </c>
      <c r="F56" s="4">
        <f t="shared" si="9"/>
        <v>134682300</v>
      </c>
      <c r="G56" s="6">
        <f>129244300+5500000+20000-82000</f>
        <v>134682300</v>
      </c>
      <c r="H56" s="7">
        <v>107482000</v>
      </c>
      <c r="I56" s="7">
        <v>17195720</v>
      </c>
      <c r="J56" s="7"/>
      <c r="K56" s="4">
        <f t="shared" si="17"/>
        <v>955640</v>
      </c>
      <c r="L56" s="4">
        <f>70500+82000</f>
        <v>152500</v>
      </c>
      <c r="M56" s="7">
        <v>803140</v>
      </c>
      <c r="N56" s="6">
        <v>146400</v>
      </c>
      <c r="O56" s="7">
        <v>172470</v>
      </c>
      <c r="P56" s="7">
        <f>70500+82000</f>
        <v>152500</v>
      </c>
      <c r="Q56" s="8">
        <f t="shared" si="14"/>
        <v>135637940</v>
      </c>
      <c r="T56" s="58"/>
    </row>
    <row r="57" spans="1:20" s="19" customFormat="1" ht="19.5" customHeight="1">
      <c r="A57" s="40" t="s">
        <v>180</v>
      </c>
      <c r="B57" s="45">
        <v>1011020</v>
      </c>
      <c r="C57" s="40" t="s">
        <v>76</v>
      </c>
      <c r="D57" s="91" t="s">
        <v>338</v>
      </c>
      <c r="E57" s="13" t="s">
        <v>54</v>
      </c>
      <c r="F57" s="4">
        <f t="shared" si="9"/>
        <v>82345700</v>
      </c>
      <c r="G57" s="6">
        <v>82345700</v>
      </c>
      <c r="H57" s="7">
        <f>G57</f>
        <v>82345700</v>
      </c>
      <c r="I57" s="7"/>
      <c r="J57" s="7"/>
      <c r="K57" s="4">
        <f t="shared" si="17"/>
        <v>0</v>
      </c>
      <c r="L57" s="4"/>
      <c r="M57" s="7"/>
      <c r="N57" s="6"/>
      <c r="O57" s="7"/>
      <c r="P57" s="7"/>
      <c r="Q57" s="8">
        <f t="shared" si="14"/>
        <v>82345700</v>
      </c>
      <c r="T57" s="58"/>
    </row>
    <row r="58" spans="1:20" s="19" customFormat="1" ht="52.5" customHeight="1">
      <c r="A58" s="40" t="s">
        <v>180</v>
      </c>
      <c r="B58" s="45">
        <v>1011020</v>
      </c>
      <c r="C58" s="40" t="s">
        <v>76</v>
      </c>
      <c r="D58" s="91" t="s">
        <v>386</v>
      </c>
      <c r="E58" s="13"/>
      <c r="F58" s="4">
        <f>G58+J58</f>
        <v>311500</v>
      </c>
      <c r="G58" s="6">
        <v>311500</v>
      </c>
      <c r="H58" s="7">
        <v>256000</v>
      </c>
      <c r="I58" s="7"/>
      <c r="J58" s="7"/>
      <c r="K58" s="4">
        <f t="shared" si="17"/>
        <v>82000</v>
      </c>
      <c r="L58" s="4">
        <v>82000</v>
      </c>
      <c r="M58" s="7"/>
      <c r="N58" s="6"/>
      <c r="O58" s="7"/>
      <c r="P58" s="7">
        <v>82000</v>
      </c>
      <c r="Q58" s="8">
        <f t="shared" si="14"/>
        <v>393500</v>
      </c>
      <c r="T58" s="58"/>
    </row>
    <row r="59" spans="1:20" s="19" customFormat="1" ht="28.5" customHeight="1">
      <c r="A59" s="40" t="s">
        <v>180</v>
      </c>
      <c r="B59" s="45"/>
      <c r="C59" s="40" t="s">
        <v>76</v>
      </c>
      <c r="D59" s="91" t="s">
        <v>387</v>
      </c>
      <c r="E59" s="13"/>
      <c r="F59" s="4">
        <f>G59+J59</f>
        <v>3084900</v>
      </c>
      <c r="G59" s="6">
        <v>3084900</v>
      </c>
      <c r="H59" s="7">
        <v>3084900</v>
      </c>
      <c r="I59" s="7"/>
      <c r="J59" s="7"/>
      <c r="K59" s="4">
        <f t="shared" si="17"/>
        <v>0</v>
      </c>
      <c r="L59" s="4"/>
      <c r="M59" s="7"/>
      <c r="N59" s="6"/>
      <c r="O59" s="7"/>
      <c r="P59" s="7"/>
      <c r="Q59" s="8">
        <f t="shared" si="14"/>
        <v>3084900</v>
      </c>
      <c r="T59" s="58"/>
    </row>
    <row r="60" spans="1:20" s="19" customFormat="1" ht="51" customHeight="1">
      <c r="A60" s="40" t="s">
        <v>181</v>
      </c>
      <c r="B60" s="45">
        <v>1011090</v>
      </c>
      <c r="C60" s="40" t="s">
        <v>77</v>
      </c>
      <c r="D60" s="92" t="s">
        <v>107</v>
      </c>
      <c r="E60" s="13" t="s">
        <v>7</v>
      </c>
      <c r="F60" s="4">
        <f t="shared" si="9"/>
        <v>6895500</v>
      </c>
      <c r="G60" s="6">
        <f>6860500+35000</f>
        <v>6895500</v>
      </c>
      <c r="H60" s="7">
        <v>5965800</v>
      </c>
      <c r="I60" s="7">
        <v>612590</v>
      </c>
      <c r="J60" s="7"/>
      <c r="K60" s="4">
        <f t="shared" si="17"/>
        <v>20300</v>
      </c>
      <c r="L60" s="4"/>
      <c r="M60" s="7">
        <v>20300</v>
      </c>
      <c r="N60" s="6"/>
      <c r="O60" s="7"/>
      <c r="P60" s="7"/>
      <c r="Q60" s="8">
        <f t="shared" si="14"/>
        <v>6915800</v>
      </c>
      <c r="T60" s="58"/>
    </row>
    <row r="61" spans="1:20" s="19" customFormat="1" ht="30" customHeight="1">
      <c r="A61" s="40" t="s">
        <v>182</v>
      </c>
      <c r="B61" s="40" t="s">
        <v>95</v>
      </c>
      <c r="C61" s="40" t="s">
        <v>78</v>
      </c>
      <c r="D61" s="93" t="s">
        <v>183</v>
      </c>
      <c r="E61" s="13" t="s">
        <v>8</v>
      </c>
      <c r="F61" s="4">
        <f t="shared" si="9"/>
        <v>1228700</v>
      </c>
      <c r="G61" s="6">
        <v>1228700</v>
      </c>
      <c r="H61" s="7">
        <v>1098000</v>
      </c>
      <c r="I61" s="7">
        <v>106300</v>
      </c>
      <c r="J61" s="7"/>
      <c r="K61" s="4">
        <f t="shared" si="17"/>
        <v>0</v>
      </c>
      <c r="L61" s="4"/>
      <c r="M61" s="7"/>
      <c r="N61" s="6"/>
      <c r="O61" s="7"/>
      <c r="P61" s="7"/>
      <c r="Q61" s="8">
        <f t="shared" si="14"/>
        <v>1228700</v>
      </c>
      <c r="T61" s="58"/>
    </row>
    <row r="62" spans="1:20" s="19" customFormat="1" ht="32.25" customHeight="1">
      <c r="A62" s="40" t="s">
        <v>267</v>
      </c>
      <c r="B62" s="41" t="s">
        <v>268</v>
      </c>
      <c r="C62" s="41" t="s">
        <v>78</v>
      </c>
      <c r="D62" s="111" t="s">
        <v>269</v>
      </c>
      <c r="E62" s="20"/>
      <c r="F62" s="9">
        <f t="shared" si="9"/>
        <v>5103350</v>
      </c>
      <c r="G62" s="6">
        <f>5103350</f>
        <v>5103350</v>
      </c>
      <c r="H62" s="7">
        <f>3980250</f>
        <v>3980250</v>
      </c>
      <c r="I62" s="7">
        <v>313900</v>
      </c>
      <c r="J62" s="7"/>
      <c r="K62" s="4">
        <f t="shared" si="17"/>
        <v>34000</v>
      </c>
      <c r="L62" s="4">
        <v>34000</v>
      </c>
      <c r="M62" s="7"/>
      <c r="N62" s="6"/>
      <c r="O62" s="7"/>
      <c r="P62" s="7">
        <v>34000</v>
      </c>
      <c r="Q62" s="8">
        <f t="shared" si="14"/>
        <v>5137350</v>
      </c>
      <c r="T62" s="58"/>
    </row>
    <row r="63" spans="1:20" s="19" customFormat="1" ht="48" customHeight="1">
      <c r="A63" s="40" t="s">
        <v>267</v>
      </c>
      <c r="B63" s="41"/>
      <c r="C63" s="41" t="s">
        <v>78</v>
      </c>
      <c r="D63" s="111" t="s">
        <v>385</v>
      </c>
      <c r="E63" s="20"/>
      <c r="F63" s="9">
        <f t="shared" si="9"/>
        <v>1040200</v>
      </c>
      <c r="G63" s="6">
        <v>1040200</v>
      </c>
      <c r="H63" s="7">
        <v>1040200</v>
      </c>
      <c r="I63" s="7"/>
      <c r="J63" s="7"/>
      <c r="K63" s="4"/>
      <c r="L63" s="4"/>
      <c r="M63" s="7"/>
      <c r="N63" s="6"/>
      <c r="O63" s="7"/>
      <c r="P63" s="7"/>
      <c r="Q63" s="8">
        <f t="shared" si="14"/>
        <v>1040200</v>
      </c>
      <c r="T63" s="58"/>
    </row>
    <row r="64" spans="1:20" s="19" customFormat="1" ht="25.15" customHeight="1">
      <c r="A64" s="40" t="s">
        <v>315</v>
      </c>
      <c r="B64" s="40" t="s">
        <v>96</v>
      </c>
      <c r="C64" s="40" t="s">
        <v>78</v>
      </c>
      <c r="D64" s="90" t="s">
        <v>316</v>
      </c>
      <c r="E64" s="13"/>
      <c r="F64" s="4">
        <f t="shared" si="9"/>
        <v>21720</v>
      </c>
      <c r="G64" s="6">
        <v>21720</v>
      </c>
      <c r="H64" s="7"/>
      <c r="I64" s="7"/>
      <c r="J64" s="7"/>
      <c r="K64" s="4">
        <f t="shared" si="17"/>
        <v>0</v>
      </c>
      <c r="L64" s="4"/>
      <c r="M64" s="7"/>
      <c r="N64" s="6"/>
      <c r="O64" s="7"/>
      <c r="P64" s="7"/>
      <c r="Q64" s="8">
        <f t="shared" si="14"/>
        <v>21720</v>
      </c>
      <c r="T64" s="58"/>
    </row>
    <row r="65" spans="1:20" s="19" customFormat="1" ht="37.9" customHeight="1">
      <c r="A65" s="40" t="s">
        <v>184</v>
      </c>
      <c r="B65" s="43" t="s">
        <v>125</v>
      </c>
      <c r="C65" s="43" t="s">
        <v>79</v>
      </c>
      <c r="D65" s="97" t="s">
        <v>108</v>
      </c>
      <c r="E65" s="11" t="s">
        <v>44</v>
      </c>
      <c r="F65" s="22">
        <f t="shared" si="9"/>
        <v>5018300</v>
      </c>
      <c r="G65" s="6">
        <v>5018300</v>
      </c>
      <c r="H65" s="7">
        <v>3757600</v>
      </c>
      <c r="I65" s="7">
        <v>757700</v>
      </c>
      <c r="J65" s="7"/>
      <c r="K65" s="4">
        <f t="shared" si="17"/>
        <v>0</v>
      </c>
      <c r="L65" s="4"/>
      <c r="M65" s="7"/>
      <c r="N65" s="6"/>
      <c r="O65" s="7"/>
      <c r="P65" s="7"/>
      <c r="Q65" s="8">
        <f t="shared" si="14"/>
        <v>5018300</v>
      </c>
      <c r="T65" s="58"/>
    </row>
    <row r="66" spans="1:20" s="19" customFormat="1" ht="19.899999999999999" customHeight="1">
      <c r="A66" s="40" t="s">
        <v>326</v>
      </c>
      <c r="B66" s="43"/>
      <c r="C66" s="43" t="s">
        <v>85</v>
      </c>
      <c r="D66" s="97" t="s">
        <v>327</v>
      </c>
      <c r="E66" s="11"/>
      <c r="F66" s="22">
        <f t="shared" si="9"/>
        <v>0</v>
      </c>
      <c r="G66" s="6"/>
      <c r="H66" s="7"/>
      <c r="I66" s="7"/>
      <c r="J66" s="7"/>
      <c r="K66" s="4">
        <f t="shared" si="17"/>
        <v>2144000</v>
      </c>
      <c r="L66" s="4">
        <f>144000+2000000</f>
        <v>2144000</v>
      </c>
      <c r="M66" s="7"/>
      <c r="N66" s="6"/>
      <c r="O66" s="7"/>
      <c r="P66" s="7">
        <f>144000+2000000</f>
        <v>2144000</v>
      </c>
      <c r="Q66" s="8">
        <f t="shared" si="14"/>
        <v>2144000</v>
      </c>
      <c r="T66" s="58"/>
    </row>
    <row r="67" spans="1:20" s="19" customFormat="1" ht="65.45" customHeight="1">
      <c r="A67" s="40" t="s">
        <v>324</v>
      </c>
      <c r="B67" s="40" t="s">
        <v>325</v>
      </c>
      <c r="C67" s="40" t="s">
        <v>247</v>
      </c>
      <c r="D67" s="93" t="s">
        <v>375</v>
      </c>
      <c r="E67" s="11"/>
      <c r="F67" s="22">
        <f t="shared" si="9"/>
        <v>0</v>
      </c>
      <c r="G67" s="6">
        <v>0</v>
      </c>
      <c r="H67" s="7"/>
      <c r="I67" s="7"/>
      <c r="J67" s="7"/>
      <c r="K67" s="4">
        <f t="shared" si="17"/>
        <v>0</v>
      </c>
      <c r="L67" s="4"/>
      <c r="M67" s="7"/>
      <c r="N67" s="6"/>
      <c r="O67" s="7"/>
      <c r="P67" s="7"/>
      <c r="Q67" s="8">
        <f t="shared" si="14"/>
        <v>0</v>
      </c>
      <c r="T67" s="58"/>
    </row>
    <row r="68" spans="1:20" s="19" customFormat="1" ht="18" customHeight="1">
      <c r="A68" s="46" t="s">
        <v>343</v>
      </c>
      <c r="B68" s="46"/>
      <c r="C68" s="46"/>
      <c r="D68" s="92" t="s">
        <v>173</v>
      </c>
      <c r="E68" s="11"/>
      <c r="F68" s="22">
        <f t="shared" si="9"/>
        <v>0</v>
      </c>
      <c r="G68" s="6">
        <v>0</v>
      </c>
      <c r="H68" s="7"/>
      <c r="I68" s="7"/>
      <c r="J68" s="7"/>
      <c r="K68" s="4">
        <f t="shared" si="17"/>
        <v>13214000</v>
      </c>
      <c r="L68" s="4">
        <f>12400000+784000+30000</f>
        <v>13214000</v>
      </c>
      <c r="M68" s="7"/>
      <c r="N68" s="6"/>
      <c r="O68" s="7"/>
      <c r="P68" s="7">
        <f>L68</f>
        <v>13214000</v>
      </c>
      <c r="Q68" s="8">
        <f t="shared" si="14"/>
        <v>13214000</v>
      </c>
      <c r="T68" s="58"/>
    </row>
    <row r="69" spans="1:20" s="69" customFormat="1" ht="30.75" customHeight="1">
      <c r="A69" s="38" t="s">
        <v>192</v>
      </c>
      <c r="B69" s="38" t="s">
        <v>98</v>
      </c>
      <c r="C69" s="47"/>
      <c r="D69" s="95" t="s">
        <v>33</v>
      </c>
      <c r="E69" s="68" t="s">
        <v>33</v>
      </c>
      <c r="F69" s="3">
        <f>F70</f>
        <v>244668600</v>
      </c>
      <c r="G69" s="3">
        <f t="shared" ref="G69:P69" si="18">G70</f>
        <v>244668600</v>
      </c>
      <c r="H69" s="3">
        <f t="shared" si="18"/>
        <v>20516800</v>
      </c>
      <c r="I69" s="3">
        <f t="shared" si="18"/>
        <v>652100</v>
      </c>
      <c r="J69" s="3">
        <f t="shared" si="18"/>
        <v>0</v>
      </c>
      <c r="K69" s="3">
        <f t="shared" si="18"/>
        <v>278000</v>
      </c>
      <c r="L69" s="3">
        <f t="shared" si="18"/>
        <v>145000</v>
      </c>
      <c r="M69" s="3">
        <f t="shared" si="18"/>
        <v>133000</v>
      </c>
      <c r="N69" s="3">
        <f t="shared" si="18"/>
        <v>112630</v>
      </c>
      <c r="O69" s="3">
        <f t="shared" si="18"/>
        <v>0</v>
      </c>
      <c r="P69" s="3">
        <f t="shared" si="18"/>
        <v>145000</v>
      </c>
      <c r="Q69" s="23">
        <f t="shared" si="14"/>
        <v>244946600</v>
      </c>
      <c r="T69" s="63"/>
    </row>
    <row r="70" spans="1:20" s="69" customFormat="1" ht="33.75" customHeight="1">
      <c r="A70" s="39" t="s">
        <v>194</v>
      </c>
      <c r="B70" s="39" t="s">
        <v>193</v>
      </c>
      <c r="C70" s="40"/>
      <c r="D70" s="96" t="str">
        <f>D69</f>
        <v>Управління праці та соціального захисту населення  міської ради</v>
      </c>
      <c r="E70" s="71"/>
      <c r="F70" s="4">
        <f>G70+J70</f>
        <v>244668600</v>
      </c>
      <c r="G70" s="4">
        <f>G71+G72+G73+G74+G75+G76+G77+G78+G79+G80+G81+G89+G91+G92+G93+G94+G95+G96+G97+G98+G99+G100+G101+G103+G104+G102+G105</f>
        <v>244668600</v>
      </c>
      <c r="H70" s="4">
        <f t="shared" ref="H70:P70" si="19">H71+H72+H73+H74+H75+H76+H77+H78+H79+H80+H81+H89+H91+H92+H93+H94+H95+H96+H97+H98+H99+H100+H101+H103+H104+H102+H105</f>
        <v>20516800</v>
      </c>
      <c r="I70" s="4">
        <f t="shared" si="19"/>
        <v>652100</v>
      </c>
      <c r="J70" s="4">
        <f t="shared" si="19"/>
        <v>0</v>
      </c>
      <c r="K70" s="4">
        <f t="shared" si="19"/>
        <v>278000</v>
      </c>
      <c r="L70" s="4">
        <f t="shared" si="19"/>
        <v>145000</v>
      </c>
      <c r="M70" s="4">
        <f t="shared" si="19"/>
        <v>133000</v>
      </c>
      <c r="N70" s="4">
        <f t="shared" si="19"/>
        <v>112630</v>
      </c>
      <c r="O70" s="4">
        <f t="shared" si="19"/>
        <v>0</v>
      </c>
      <c r="P70" s="4">
        <f t="shared" si="19"/>
        <v>145000</v>
      </c>
      <c r="Q70" s="8">
        <f t="shared" si="14"/>
        <v>244946600</v>
      </c>
      <c r="T70" s="63"/>
    </row>
    <row r="71" spans="1:20" s="19" customFormat="1" ht="51" customHeight="1">
      <c r="A71" s="40" t="s">
        <v>195</v>
      </c>
      <c r="B71" s="45">
        <v>1510180</v>
      </c>
      <c r="C71" s="40" t="s">
        <v>63</v>
      </c>
      <c r="D71" s="89" t="s">
        <v>371</v>
      </c>
      <c r="E71" s="13" t="s">
        <v>2</v>
      </c>
      <c r="F71" s="4">
        <f t="shared" si="9"/>
        <v>14951000</v>
      </c>
      <c r="G71" s="7">
        <v>14951000</v>
      </c>
      <c r="H71" s="7">
        <v>14056400</v>
      </c>
      <c r="I71" s="7">
        <v>272800</v>
      </c>
      <c r="J71" s="7"/>
      <c r="K71" s="4">
        <f>M71+P71</f>
        <v>0</v>
      </c>
      <c r="L71" s="4"/>
      <c r="M71" s="7"/>
      <c r="N71" s="7"/>
      <c r="O71" s="7"/>
      <c r="P71" s="7"/>
      <c r="Q71" s="8">
        <f t="shared" si="14"/>
        <v>14951000</v>
      </c>
      <c r="T71" s="58"/>
    </row>
    <row r="72" spans="1:20" s="19" customFormat="1" ht="18" customHeight="1">
      <c r="A72" s="40" t="s">
        <v>216</v>
      </c>
      <c r="B72" s="45">
        <v>1518600</v>
      </c>
      <c r="C72" s="40" t="s">
        <v>74</v>
      </c>
      <c r="D72" s="89" t="s">
        <v>171</v>
      </c>
      <c r="E72" s="13"/>
      <c r="F72" s="4">
        <f t="shared" si="9"/>
        <v>5000</v>
      </c>
      <c r="G72" s="7">
        <v>5000</v>
      </c>
      <c r="H72" s="7"/>
      <c r="I72" s="7"/>
      <c r="J72" s="7"/>
      <c r="K72" s="4">
        <f>M72+P72</f>
        <v>0</v>
      </c>
      <c r="L72" s="4"/>
      <c r="M72" s="7"/>
      <c r="N72" s="7"/>
      <c r="O72" s="7"/>
      <c r="P72" s="7"/>
      <c r="Q72" s="8">
        <f t="shared" si="14"/>
        <v>5000</v>
      </c>
      <c r="T72" s="58"/>
    </row>
    <row r="73" spans="1:20" s="69" customFormat="1" ht="46.9" customHeight="1">
      <c r="A73" s="40" t="s">
        <v>196</v>
      </c>
      <c r="B73" s="45">
        <v>1513011</v>
      </c>
      <c r="C73" s="40" t="s">
        <v>80</v>
      </c>
      <c r="D73" s="93" t="s">
        <v>197</v>
      </c>
      <c r="E73" s="13" t="s">
        <v>29</v>
      </c>
      <c r="F73" s="4">
        <f t="shared" si="9"/>
        <v>22000000</v>
      </c>
      <c r="G73" s="6">
        <v>22000000</v>
      </c>
      <c r="H73" s="6"/>
      <c r="I73" s="6"/>
      <c r="J73" s="6"/>
      <c r="K73" s="4">
        <f t="shared" ref="K73:K75" si="20">M73+P73</f>
        <v>0</v>
      </c>
      <c r="L73" s="4"/>
      <c r="M73" s="6"/>
      <c r="N73" s="6"/>
      <c r="O73" s="6"/>
      <c r="P73" s="6"/>
      <c r="Q73" s="8">
        <f t="shared" si="14"/>
        <v>22000000</v>
      </c>
      <c r="T73" s="63"/>
    </row>
    <row r="74" spans="1:20" s="69" customFormat="1" ht="33.6" customHeight="1">
      <c r="A74" s="40" t="s">
        <v>200</v>
      </c>
      <c r="B74" s="45">
        <v>1513016</v>
      </c>
      <c r="C74" s="40" t="s">
        <v>82</v>
      </c>
      <c r="D74" s="93" t="s">
        <v>120</v>
      </c>
      <c r="E74" s="13" t="s">
        <v>22</v>
      </c>
      <c r="F74" s="4">
        <f t="shared" ref="F74:F80" si="21">G74+J74</f>
        <v>90112400</v>
      </c>
      <c r="G74" s="4">
        <v>90112400</v>
      </c>
      <c r="H74" s="4"/>
      <c r="I74" s="6"/>
      <c r="J74" s="6"/>
      <c r="K74" s="4">
        <f>M74+P74</f>
        <v>0</v>
      </c>
      <c r="L74" s="4"/>
      <c r="M74" s="6"/>
      <c r="N74" s="6"/>
      <c r="O74" s="6"/>
      <c r="P74" s="6"/>
      <c r="Q74" s="8">
        <f>F74+K74</f>
        <v>90112400</v>
      </c>
      <c r="T74" s="63"/>
    </row>
    <row r="75" spans="1:20" s="69" customFormat="1" ht="64.5" customHeight="1">
      <c r="A75" s="40" t="s">
        <v>198</v>
      </c>
      <c r="B75" s="45">
        <v>1513021</v>
      </c>
      <c r="C75" s="40" t="s">
        <v>80</v>
      </c>
      <c r="D75" s="93" t="s">
        <v>199</v>
      </c>
      <c r="E75" s="72" t="s">
        <v>18</v>
      </c>
      <c r="F75" s="4">
        <f t="shared" si="21"/>
        <v>85200</v>
      </c>
      <c r="G75" s="6">
        <v>85200</v>
      </c>
      <c r="H75" s="6"/>
      <c r="I75" s="6"/>
      <c r="J75" s="6"/>
      <c r="K75" s="4">
        <f t="shared" si="20"/>
        <v>0</v>
      </c>
      <c r="L75" s="4"/>
      <c r="M75" s="6"/>
      <c r="N75" s="6"/>
      <c r="O75" s="6"/>
      <c r="P75" s="6"/>
      <c r="Q75" s="8">
        <f t="shared" si="14"/>
        <v>85200</v>
      </c>
      <c r="T75" s="63"/>
    </row>
    <row r="76" spans="1:20" s="69" customFormat="1" ht="52.5" customHeight="1">
      <c r="A76" s="40" t="s">
        <v>201</v>
      </c>
      <c r="B76" s="45">
        <v>1513026</v>
      </c>
      <c r="C76" s="40" t="s">
        <v>82</v>
      </c>
      <c r="D76" s="93" t="s">
        <v>121</v>
      </c>
      <c r="E76" s="13" t="s">
        <v>43</v>
      </c>
      <c r="F76" s="4">
        <f t="shared" si="21"/>
        <v>839100</v>
      </c>
      <c r="G76" s="6">
        <v>839100</v>
      </c>
      <c r="H76" s="6"/>
      <c r="I76" s="6"/>
      <c r="J76" s="6"/>
      <c r="K76" s="4">
        <f>M76+P76</f>
        <v>0</v>
      </c>
      <c r="L76" s="4"/>
      <c r="M76" s="6"/>
      <c r="N76" s="6"/>
      <c r="O76" s="6"/>
      <c r="P76" s="6"/>
      <c r="Q76" s="8">
        <f>F76+K76</f>
        <v>839100</v>
      </c>
      <c r="T76" s="63"/>
    </row>
    <row r="77" spans="1:20" s="69" customFormat="1" ht="33" customHeight="1">
      <c r="A77" s="40" t="s">
        <v>250</v>
      </c>
      <c r="B77" s="45">
        <v>1513033</v>
      </c>
      <c r="C77" s="40" t="s">
        <v>80</v>
      </c>
      <c r="D77" s="92" t="s">
        <v>256</v>
      </c>
      <c r="E77" s="13"/>
      <c r="F77" s="4">
        <f t="shared" si="21"/>
        <v>0</v>
      </c>
      <c r="G77" s="6">
        <v>0</v>
      </c>
      <c r="H77" s="6"/>
      <c r="I77" s="6"/>
      <c r="J77" s="6"/>
      <c r="K77" s="4">
        <f>M77+P77</f>
        <v>0</v>
      </c>
      <c r="L77" s="4"/>
      <c r="M77" s="6"/>
      <c r="N77" s="6"/>
      <c r="O77" s="6"/>
      <c r="P77" s="6"/>
      <c r="Q77" s="8">
        <f>F77+K77</f>
        <v>0</v>
      </c>
      <c r="T77" s="63"/>
    </row>
    <row r="78" spans="1:20" s="69" customFormat="1" ht="31.9" customHeight="1">
      <c r="A78" s="40" t="s">
        <v>251</v>
      </c>
      <c r="B78" s="45">
        <v>1513034</v>
      </c>
      <c r="C78" s="40" t="s">
        <v>81</v>
      </c>
      <c r="D78" s="92" t="s">
        <v>358</v>
      </c>
      <c r="E78" s="13"/>
      <c r="F78" s="4">
        <f t="shared" si="21"/>
        <v>0</v>
      </c>
      <c r="G78" s="6">
        <v>0</v>
      </c>
      <c r="H78" s="6"/>
      <c r="I78" s="6"/>
      <c r="J78" s="6"/>
      <c r="K78" s="4">
        <f>M78+P78</f>
        <v>0</v>
      </c>
      <c r="L78" s="4"/>
      <c r="M78" s="6"/>
      <c r="N78" s="6"/>
      <c r="O78" s="6"/>
      <c r="P78" s="6"/>
      <c r="Q78" s="8">
        <f>F78+K78</f>
        <v>0</v>
      </c>
      <c r="T78" s="63"/>
    </row>
    <row r="79" spans="1:20" s="69" customFormat="1" ht="48.6" customHeight="1">
      <c r="A79" s="40" t="s">
        <v>252</v>
      </c>
      <c r="B79" s="45">
        <v>1513035</v>
      </c>
      <c r="C79" s="40" t="s">
        <v>81</v>
      </c>
      <c r="D79" s="92" t="s">
        <v>254</v>
      </c>
      <c r="E79" s="13"/>
      <c r="F79" s="4">
        <f t="shared" si="21"/>
        <v>800000</v>
      </c>
      <c r="G79" s="6">
        <v>800000</v>
      </c>
      <c r="H79" s="6"/>
      <c r="I79" s="6"/>
      <c r="J79" s="6"/>
      <c r="K79" s="4">
        <f>M79+P79</f>
        <v>0</v>
      </c>
      <c r="L79" s="4"/>
      <c r="M79" s="6"/>
      <c r="N79" s="6"/>
      <c r="O79" s="6"/>
      <c r="P79" s="6"/>
      <c r="Q79" s="8">
        <f>F79+K79</f>
        <v>800000</v>
      </c>
      <c r="T79" s="63"/>
    </row>
    <row r="80" spans="1:20" s="69" customFormat="1" ht="48.6" customHeight="1">
      <c r="A80" s="40" t="s">
        <v>253</v>
      </c>
      <c r="B80" s="45">
        <v>1513037</v>
      </c>
      <c r="C80" s="40" t="s">
        <v>81</v>
      </c>
      <c r="D80" s="92" t="s">
        <v>255</v>
      </c>
      <c r="E80" s="13"/>
      <c r="F80" s="4">
        <f t="shared" si="21"/>
        <v>200000</v>
      </c>
      <c r="G80" s="6">
        <v>200000</v>
      </c>
      <c r="H80" s="6"/>
      <c r="I80" s="6"/>
      <c r="J80" s="6"/>
      <c r="K80" s="4">
        <f>M80+P80</f>
        <v>0</v>
      </c>
      <c r="L80" s="4"/>
      <c r="M80" s="6"/>
      <c r="N80" s="6"/>
      <c r="O80" s="6"/>
      <c r="P80" s="6"/>
      <c r="Q80" s="8">
        <f>F80+K80</f>
        <v>200000</v>
      </c>
      <c r="T80" s="63"/>
    </row>
    <row r="81" spans="1:20" s="69" customFormat="1" ht="20.45" customHeight="1">
      <c r="A81" s="109">
        <v>813040</v>
      </c>
      <c r="B81" s="70"/>
      <c r="C81" s="70"/>
      <c r="D81" s="96" t="s">
        <v>37</v>
      </c>
      <c r="E81" s="13" t="s">
        <v>37</v>
      </c>
      <c r="F81" s="4">
        <f t="shared" ref="F81:F146" si="22">G81+J81</f>
        <v>69004800</v>
      </c>
      <c r="G81" s="4">
        <f>G82+G83+G84+G85+G86+G87+G88</f>
        <v>69004800</v>
      </c>
      <c r="H81" s="4">
        <f t="shared" ref="H81:L81" si="23">H82+H83+H84+H85+H86+H87+H88</f>
        <v>0</v>
      </c>
      <c r="I81" s="4">
        <f t="shared" si="23"/>
        <v>0</v>
      </c>
      <c r="J81" s="4">
        <f t="shared" si="23"/>
        <v>0</v>
      </c>
      <c r="K81" s="4">
        <f t="shared" si="23"/>
        <v>0</v>
      </c>
      <c r="L81" s="4">
        <f t="shared" si="23"/>
        <v>0</v>
      </c>
      <c r="M81" s="4">
        <f t="shared" ref="M81" si="24">M82+M83+M84+M85+M86+M87+M88</f>
        <v>0</v>
      </c>
      <c r="N81" s="4">
        <f t="shared" ref="N81" si="25">N82+N83+N84+N85+N86+N87+N88</f>
        <v>0</v>
      </c>
      <c r="O81" s="4">
        <f t="shared" ref="O81" si="26">O82+O83+O84+O85+O86+O87+O88</f>
        <v>0</v>
      </c>
      <c r="P81" s="4">
        <f t="shared" ref="P81" si="27">P82+P83+P84+P85+P86+P87+P88</f>
        <v>0</v>
      </c>
      <c r="Q81" s="8">
        <f t="shared" ref="Q81:Q96" si="28">F81+K81</f>
        <v>69004800</v>
      </c>
      <c r="T81" s="63"/>
    </row>
    <row r="82" spans="1:20" s="69" customFormat="1" ht="34.15" customHeight="1">
      <c r="A82" s="40" t="s">
        <v>204</v>
      </c>
      <c r="B82" s="45">
        <v>1513041</v>
      </c>
      <c r="C82" s="40" t="s">
        <v>69</v>
      </c>
      <c r="D82" s="93" t="s">
        <v>113</v>
      </c>
      <c r="E82" s="13" t="s">
        <v>42</v>
      </c>
      <c r="F82" s="4">
        <f t="shared" si="22"/>
        <v>587600</v>
      </c>
      <c r="G82" s="4">
        <v>587600</v>
      </c>
      <c r="H82" s="6"/>
      <c r="I82" s="6"/>
      <c r="J82" s="6"/>
      <c r="K82" s="4">
        <f t="shared" ref="K82:K96" si="29">M82+P82</f>
        <v>0</v>
      </c>
      <c r="L82" s="4"/>
      <c r="M82" s="6"/>
      <c r="N82" s="6"/>
      <c r="O82" s="6"/>
      <c r="P82" s="6"/>
      <c r="Q82" s="8">
        <f t="shared" si="28"/>
        <v>587600</v>
      </c>
      <c r="T82" s="63"/>
    </row>
    <row r="83" spans="1:20" s="69" customFormat="1" ht="19.149999999999999" customHeight="1">
      <c r="A83" s="40" t="s">
        <v>203</v>
      </c>
      <c r="B83" s="45">
        <v>1513047</v>
      </c>
      <c r="C83" s="40" t="s">
        <v>69</v>
      </c>
      <c r="D83" s="93" t="s">
        <v>118</v>
      </c>
      <c r="E83" s="13" t="s">
        <v>30</v>
      </c>
      <c r="F83" s="4">
        <f t="shared" si="22"/>
        <v>150000</v>
      </c>
      <c r="G83" s="4">
        <v>150000</v>
      </c>
      <c r="H83" s="6"/>
      <c r="I83" s="6"/>
      <c r="J83" s="6"/>
      <c r="K83" s="4">
        <f t="shared" si="29"/>
        <v>0</v>
      </c>
      <c r="L83" s="4"/>
      <c r="M83" s="6"/>
      <c r="N83" s="6"/>
      <c r="O83" s="6"/>
      <c r="P83" s="6"/>
      <c r="Q83" s="8">
        <f t="shared" si="28"/>
        <v>150000</v>
      </c>
      <c r="T83" s="63"/>
    </row>
    <row r="84" spans="1:20" s="69" customFormat="1" ht="19.149999999999999" customHeight="1">
      <c r="A84" s="40" t="s">
        <v>205</v>
      </c>
      <c r="B84" s="45">
        <v>1513043</v>
      </c>
      <c r="C84" s="40" t="s">
        <v>69</v>
      </c>
      <c r="D84" s="93" t="s">
        <v>114</v>
      </c>
      <c r="E84" s="13" t="s">
        <v>25</v>
      </c>
      <c r="F84" s="4">
        <f t="shared" si="22"/>
        <v>31903500</v>
      </c>
      <c r="G84" s="4">
        <v>31903500</v>
      </c>
      <c r="H84" s="6"/>
      <c r="I84" s="6"/>
      <c r="J84" s="6"/>
      <c r="K84" s="4">
        <f t="shared" si="29"/>
        <v>0</v>
      </c>
      <c r="L84" s="4"/>
      <c r="M84" s="6"/>
      <c r="N84" s="6"/>
      <c r="O84" s="6"/>
      <c r="P84" s="6"/>
      <c r="Q84" s="8">
        <f t="shared" si="28"/>
        <v>31903500</v>
      </c>
      <c r="T84" s="63"/>
    </row>
    <row r="85" spans="1:20" s="69" customFormat="1" ht="37.15" customHeight="1">
      <c r="A85" s="40" t="s">
        <v>206</v>
      </c>
      <c r="B85" s="45">
        <v>1513044</v>
      </c>
      <c r="C85" s="40" t="s">
        <v>69</v>
      </c>
      <c r="D85" s="93" t="s">
        <v>115</v>
      </c>
      <c r="E85" s="13" t="s">
        <v>23</v>
      </c>
      <c r="F85" s="4">
        <f t="shared" si="22"/>
        <v>4142500</v>
      </c>
      <c r="G85" s="4">
        <v>4142500</v>
      </c>
      <c r="H85" s="6"/>
      <c r="I85" s="6"/>
      <c r="J85" s="6"/>
      <c r="K85" s="4">
        <f t="shared" si="29"/>
        <v>0</v>
      </c>
      <c r="L85" s="4"/>
      <c r="M85" s="6"/>
      <c r="N85" s="6"/>
      <c r="O85" s="6"/>
      <c r="P85" s="6"/>
      <c r="Q85" s="8">
        <f t="shared" si="28"/>
        <v>4142500</v>
      </c>
      <c r="T85" s="63"/>
    </row>
    <row r="86" spans="1:20" s="69" customFormat="1" ht="19.149999999999999" customHeight="1">
      <c r="A86" s="40" t="s">
        <v>207</v>
      </c>
      <c r="B86" s="45">
        <v>1513045</v>
      </c>
      <c r="C86" s="40" t="s">
        <v>69</v>
      </c>
      <c r="D86" s="93" t="s">
        <v>116</v>
      </c>
      <c r="E86" s="13" t="s">
        <v>31</v>
      </c>
      <c r="F86" s="4">
        <f t="shared" si="22"/>
        <v>13043500</v>
      </c>
      <c r="G86" s="6">
        <v>13043500</v>
      </c>
      <c r="H86" s="6"/>
      <c r="I86" s="6"/>
      <c r="J86" s="6"/>
      <c r="K86" s="4">
        <f t="shared" si="29"/>
        <v>0</v>
      </c>
      <c r="L86" s="4"/>
      <c r="M86" s="6"/>
      <c r="N86" s="6"/>
      <c r="O86" s="6"/>
      <c r="P86" s="6"/>
      <c r="Q86" s="8">
        <f t="shared" si="28"/>
        <v>13043500</v>
      </c>
      <c r="T86" s="63"/>
    </row>
    <row r="87" spans="1:20" s="69" customFormat="1" ht="19.149999999999999" customHeight="1">
      <c r="A87" s="40" t="s">
        <v>208</v>
      </c>
      <c r="B87" s="45">
        <v>1513046</v>
      </c>
      <c r="C87" s="40" t="s">
        <v>69</v>
      </c>
      <c r="D87" s="93" t="s">
        <v>117</v>
      </c>
      <c r="E87" s="13" t="s">
        <v>17</v>
      </c>
      <c r="F87" s="4">
        <f t="shared" si="22"/>
        <v>268500</v>
      </c>
      <c r="G87" s="6">
        <v>268500</v>
      </c>
      <c r="H87" s="6"/>
      <c r="I87" s="6"/>
      <c r="J87" s="6"/>
      <c r="K87" s="4">
        <f t="shared" si="29"/>
        <v>0</v>
      </c>
      <c r="L87" s="4"/>
      <c r="M87" s="6"/>
      <c r="N87" s="6"/>
      <c r="O87" s="6"/>
      <c r="P87" s="6"/>
      <c r="Q87" s="8">
        <f t="shared" si="28"/>
        <v>268500</v>
      </c>
      <c r="T87" s="63"/>
    </row>
    <row r="88" spans="1:20" s="69" customFormat="1" ht="33.6" customHeight="1">
      <c r="A88" s="40" t="s">
        <v>209</v>
      </c>
      <c r="B88" s="45">
        <v>1513048</v>
      </c>
      <c r="C88" s="40" t="s">
        <v>69</v>
      </c>
      <c r="D88" s="93" t="s">
        <v>119</v>
      </c>
      <c r="E88" s="13" t="s">
        <v>24</v>
      </c>
      <c r="F88" s="4">
        <f t="shared" si="22"/>
        <v>18909200</v>
      </c>
      <c r="G88" s="6">
        <v>18909200</v>
      </c>
      <c r="H88" s="6"/>
      <c r="I88" s="6"/>
      <c r="J88" s="6"/>
      <c r="K88" s="4">
        <f t="shared" si="29"/>
        <v>0</v>
      </c>
      <c r="L88" s="4"/>
      <c r="M88" s="6"/>
      <c r="N88" s="6"/>
      <c r="O88" s="6"/>
      <c r="P88" s="6"/>
      <c r="Q88" s="8">
        <f t="shared" si="28"/>
        <v>18909200</v>
      </c>
      <c r="T88" s="63"/>
    </row>
    <row r="89" spans="1:20" s="69" customFormat="1" ht="31.15" customHeight="1">
      <c r="A89" s="40" t="s">
        <v>202</v>
      </c>
      <c r="B89" s="45">
        <v>1513050</v>
      </c>
      <c r="C89" s="40" t="s">
        <v>81</v>
      </c>
      <c r="D89" s="93" t="s">
        <v>112</v>
      </c>
      <c r="E89" s="13" t="s">
        <v>60</v>
      </c>
      <c r="F89" s="4">
        <f t="shared" ref="F89:F95" si="30">G89+J89</f>
        <v>85900</v>
      </c>
      <c r="G89" s="6">
        <v>85900</v>
      </c>
      <c r="H89" s="6"/>
      <c r="I89" s="6"/>
      <c r="J89" s="6"/>
      <c r="K89" s="4">
        <f t="shared" ref="K89:K95" si="31">M89+P89</f>
        <v>0</v>
      </c>
      <c r="L89" s="4"/>
      <c r="M89" s="6"/>
      <c r="N89" s="6"/>
      <c r="O89" s="6"/>
      <c r="P89" s="6"/>
      <c r="Q89" s="8">
        <f t="shared" ref="Q89:Q95" si="32">F89+K89</f>
        <v>85900</v>
      </c>
      <c r="T89" s="63"/>
    </row>
    <row r="90" spans="1:20" s="69" customFormat="1" ht="160.9" customHeight="1">
      <c r="A90" s="40" t="s">
        <v>210</v>
      </c>
      <c r="B90" s="45">
        <v>1513080</v>
      </c>
      <c r="C90" s="39"/>
      <c r="D90" s="93" t="s">
        <v>270</v>
      </c>
      <c r="E90" s="13" t="s">
        <v>51</v>
      </c>
      <c r="F90" s="4">
        <f t="shared" si="30"/>
        <v>37283000</v>
      </c>
      <c r="G90" s="4">
        <f>G91+G92+G93+G94+G95</f>
        <v>37283000</v>
      </c>
      <c r="H90" s="14"/>
      <c r="I90" s="7"/>
      <c r="J90" s="7"/>
      <c r="K90" s="4">
        <f t="shared" si="31"/>
        <v>0</v>
      </c>
      <c r="L90" s="4"/>
      <c r="M90" s="7"/>
      <c r="N90" s="6"/>
      <c r="O90" s="7"/>
      <c r="P90" s="7"/>
      <c r="Q90" s="8">
        <f t="shared" si="32"/>
        <v>37283000</v>
      </c>
      <c r="T90" s="63"/>
    </row>
    <row r="91" spans="1:20" s="69" customFormat="1" ht="37.15" customHeight="1">
      <c r="A91" s="40" t="s">
        <v>283</v>
      </c>
      <c r="B91" s="45">
        <v>1503049</v>
      </c>
      <c r="C91" s="40" t="s">
        <v>83</v>
      </c>
      <c r="D91" s="93" t="s">
        <v>288</v>
      </c>
      <c r="E91" s="13"/>
      <c r="F91" s="4">
        <f t="shared" si="30"/>
        <v>26961300</v>
      </c>
      <c r="G91" s="4">
        <v>26961300</v>
      </c>
      <c r="H91" s="14"/>
      <c r="I91" s="7"/>
      <c r="J91" s="7"/>
      <c r="K91" s="4">
        <f t="shared" si="31"/>
        <v>0</v>
      </c>
      <c r="L91" s="4"/>
      <c r="M91" s="7"/>
      <c r="N91" s="6"/>
      <c r="O91" s="7"/>
      <c r="P91" s="7"/>
      <c r="Q91" s="8">
        <f t="shared" si="32"/>
        <v>26961300</v>
      </c>
      <c r="T91" s="63"/>
    </row>
    <row r="92" spans="1:20" s="69" customFormat="1" ht="65.45" customHeight="1">
      <c r="A92" s="40" t="s">
        <v>284</v>
      </c>
      <c r="B92" s="45"/>
      <c r="C92" s="40" t="s">
        <v>83</v>
      </c>
      <c r="D92" s="93" t="s">
        <v>289</v>
      </c>
      <c r="E92" s="13"/>
      <c r="F92" s="4">
        <f t="shared" si="30"/>
        <v>5209600</v>
      </c>
      <c r="G92" s="4">
        <v>5209600</v>
      </c>
      <c r="H92" s="14"/>
      <c r="I92" s="7"/>
      <c r="J92" s="7"/>
      <c r="K92" s="4">
        <f t="shared" si="31"/>
        <v>0</v>
      </c>
      <c r="L92" s="4"/>
      <c r="M92" s="7"/>
      <c r="N92" s="6"/>
      <c r="O92" s="7"/>
      <c r="P92" s="7"/>
      <c r="Q92" s="8">
        <f t="shared" si="32"/>
        <v>5209600</v>
      </c>
      <c r="T92" s="63"/>
    </row>
    <row r="93" spans="1:20" s="69" customFormat="1" ht="45.6" customHeight="1">
      <c r="A93" s="40" t="s">
        <v>285</v>
      </c>
      <c r="B93" s="45">
        <v>1513080</v>
      </c>
      <c r="C93" s="40" t="s">
        <v>83</v>
      </c>
      <c r="D93" s="93" t="s">
        <v>290</v>
      </c>
      <c r="E93" s="13"/>
      <c r="F93" s="4">
        <f t="shared" si="30"/>
        <v>4833250</v>
      </c>
      <c r="G93" s="4">
        <v>4833250</v>
      </c>
      <c r="H93" s="14"/>
      <c r="I93" s="7"/>
      <c r="J93" s="7"/>
      <c r="K93" s="4">
        <f t="shared" si="31"/>
        <v>0</v>
      </c>
      <c r="L93" s="4"/>
      <c r="M93" s="7"/>
      <c r="N93" s="6"/>
      <c r="O93" s="7"/>
      <c r="P93" s="7"/>
      <c r="Q93" s="8">
        <f t="shared" si="32"/>
        <v>4833250</v>
      </c>
      <c r="T93" s="63"/>
    </row>
    <row r="94" spans="1:20" s="69" customFormat="1" ht="61.15" customHeight="1">
      <c r="A94" s="40" t="s">
        <v>286</v>
      </c>
      <c r="B94" s="45"/>
      <c r="C94" s="40" t="s">
        <v>83</v>
      </c>
      <c r="D94" s="93" t="s">
        <v>291</v>
      </c>
      <c r="E94" s="13"/>
      <c r="F94" s="4">
        <f t="shared" si="30"/>
        <v>135200</v>
      </c>
      <c r="G94" s="4">
        <v>135200</v>
      </c>
      <c r="H94" s="14"/>
      <c r="I94" s="7"/>
      <c r="J94" s="7"/>
      <c r="K94" s="4">
        <f t="shared" si="31"/>
        <v>0</v>
      </c>
      <c r="L94" s="4"/>
      <c r="M94" s="7"/>
      <c r="N94" s="6"/>
      <c r="O94" s="7"/>
      <c r="P94" s="7"/>
      <c r="Q94" s="8">
        <f t="shared" si="32"/>
        <v>135200</v>
      </c>
      <c r="T94" s="63"/>
    </row>
    <row r="95" spans="1:20" s="69" customFormat="1" ht="63" customHeight="1">
      <c r="A95" s="40" t="s">
        <v>287</v>
      </c>
      <c r="B95" s="45"/>
      <c r="C95" s="40" t="s">
        <v>83</v>
      </c>
      <c r="D95" s="93" t="s">
        <v>292</v>
      </c>
      <c r="E95" s="13"/>
      <c r="F95" s="4">
        <f t="shared" si="30"/>
        <v>143650</v>
      </c>
      <c r="G95" s="4">
        <v>143650</v>
      </c>
      <c r="H95" s="14"/>
      <c r="I95" s="7"/>
      <c r="J95" s="7"/>
      <c r="K95" s="4">
        <f t="shared" si="31"/>
        <v>0</v>
      </c>
      <c r="L95" s="4"/>
      <c r="M95" s="7"/>
      <c r="N95" s="6"/>
      <c r="O95" s="7"/>
      <c r="P95" s="7"/>
      <c r="Q95" s="8">
        <f t="shared" si="32"/>
        <v>143650</v>
      </c>
      <c r="T95" s="63"/>
    </row>
    <row r="96" spans="1:20" s="69" customFormat="1" ht="33.6" customHeight="1">
      <c r="A96" s="40" t="s">
        <v>211</v>
      </c>
      <c r="B96" s="45">
        <v>1513090</v>
      </c>
      <c r="C96" s="40" t="s">
        <v>80</v>
      </c>
      <c r="D96" s="93" t="s">
        <v>271</v>
      </c>
      <c r="E96" s="13" t="s">
        <v>32</v>
      </c>
      <c r="F96" s="4">
        <f t="shared" si="22"/>
        <v>82000</v>
      </c>
      <c r="G96" s="6">
        <v>82000</v>
      </c>
      <c r="H96" s="6"/>
      <c r="I96" s="6"/>
      <c r="J96" s="6"/>
      <c r="K96" s="4">
        <f t="shared" si="29"/>
        <v>0</v>
      </c>
      <c r="L96" s="4"/>
      <c r="M96" s="6"/>
      <c r="N96" s="6"/>
      <c r="O96" s="6"/>
      <c r="P96" s="6"/>
      <c r="Q96" s="8">
        <f t="shared" si="28"/>
        <v>82000</v>
      </c>
      <c r="T96" s="63"/>
    </row>
    <row r="97" spans="1:20" s="19" customFormat="1" ht="63.6" customHeight="1">
      <c r="A97" s="40" t="s">
        <v>213</v>
      </c>
      <c r="B97" s="45">
        <v>1513104</v>
      </c>
      <c r="C97" s="40" t="s">
        <v>84</v>
      </c>
      <c r="D97" s="93" t="s">
        <v>122</v>
      </c>
      <c r="E97" s="13" t="s">
        <v>59</v>
      </c>
      <c r="F97" s="4">
        <f t="shared" ref="F97:F103" si="33">G97+J97</f>
        <v>5563200</v>
      </c>
      <c r="G97" s="6">
        <v>5563200</v>
      </c>
      <c r="H97" s="7">
        <v>5233600</v>
      </c>
      <c r="I97" s="7">
        <v>211200</v>
      </c>
      <c r="J97" s="7"/>
      <c r="K97" s="4">
        <f t="shared" ref="K97:K105" si="34">M97+P97</f>
        <v>133000</v>
      </c>
      <c r="L97" s="4"/>
      <c r="M97" s="7">
        <v>133000</v>
      </c>
      <c r="N97" s="6">
        <v>112630</v>
      </c>
      <c r="O97" s="7"/>
      <c r="P97" s="7"/>
      <c r="Q97" s="8">
        <f>F97+K97</f>
        <v>5696200</v>
      </c>
      <c r="T97" s="58"/>
    </row>
    <row r="98" spans="1:20" s="19" customFormat="1" ht="34.15" customHeight="1">
      <c r="A98" s="40" t="s">
        <v>214</v>
      </c>
      <c r="B98" s="40" t="s">
        <v>99</v>
      </c>
      <c r="C98" s="40" t="s">
        <v>83</v>
      </c>
      <c r="D98" s="93" t="s">
        <v>272</v>
      </c>
      <c r="E98" s="12" t="s">
        <v>27</v>
      </c>
      <c r="F98" s="4">
        <f t="shared" si="33"/>
        <v>1483200</v>
      </c>
      <c r="G98" s="6">
        <v>1483200</v>
      </c>
      <c r="H98" s="7">
        <v>1226800</v>
      </c>
      <c r="I98" s="7">
        <v>168100</v>
      </c>
      <c r="J98" s="7"/>
      <c r="K98" s="4">
        <f t="shared" si="34"/>
        <v>0</v>
      </c>
      <c r="L98" s="4"/>
      <c r="M98" s="7"/>
      <c r="N98" s="24"/>
      <c r="O98" s="7"/>
      <c r="P98" s="7"/>
      <c r="Q98" s="8">
        <f>F98+K98</f>
        <v>1483200</v>
      </c>
      <c r="T98" s="58"/>
    </row>
    <row r="99" spans="1:20" s="19" customFormat="1" ht="96" customHeight="1">
      <c r="A99" s="40" t="s">
        <v>303</v>
      </c>
      <c r="B99" s="40" t="s">
        <v>304</v>
      </c>
      <c r="C99" s="40" t="s">
        <v>83</v>
      </c>
      <c r="D99" s="99" t="s">
        <v>305</v>
      </c>
      <c r="E99" s="12"/>
      <c r="F99" s="4">
        <f t="shared" si="33"/>
        <v>450500</v>
      </c>
      <c r="G99" s="6">
        <v>450500</v>
      </c>
      <c r="H99" s="7"/>
      <c r="I99" s="7"/>
      <c r="J99" s="7"/>
      <c r="K99" s="4">
        <f t="shared" si="34"/>
        <v>0</v>
      </c>
      <c r="L99" s="4"/>
      <c r="M99" s="7"/>
      <c r="N99" s="24"/>
      <c r="O99" s="7"/>
      <c r="P99" s="7"/>
      <c r="Q99" s="8">
        <f>F99+K99</f>
        <v>450500</v>
      </c>
      <c r="T99" s="58"/>
    </row>
    <row r="100" spans="1:20" s="19" customFormat="1" ht="78.599999999999994" customHeight="1">
      <c r="A100" s="40" t="s">
        <v>273</v>
      </c>
      <c r="B100" s="45">
        <v>1513190</v>
      </c>
      <c r="C100" s="40" t="s">
        <v>82</v>
      </c>
      <c r="D100" s="93" t="s">
        <v>274</v>
      </c>
      <c r="E100" s="13" t="s">
        <v>3</v>
      </c>
      <c r="F100" s="4">
        <f t="shared" si="33"/>
        <v>157200</v>
      </c>
      <c r="G100" s="6">
        <v>157200</v>
      </c>
      <c r="H100" s="7"/>
      <c r="I100" s="7"/>
      <c r="J100" s="7"/>
      <c r="K100" s="4">
        <f t="shared" si="34"/>
        <v>0</v>
      </c>
      <c r="L100" s="4"/>
      <c r="M100" s="7"/>
      <c r="N100" s="6"/>
      <c r="O100" s="7"/>
      <c r="P100" s="7"/>
      <c r="Q100" s="8">
        <f t="shared" ref="Q100:Q102" si="35">F100+K100</f>
        <v>157200</v>
      </c>
      <c r="T100" s="58"/>
    </row>
    <row r="101" spans="1:20" s="19" customFormat="1" ht="64.150000000000006" customHeight="1">
      <c r="A101" s="40" t="s">
        <v>275</v>
      </c>
      <c r="B101" s="45">
        <v>1513202</v>
      </c>
      <c r="C101" s="40" t="s">
        <v>80</v>
      </c>
      <c r="D101" s="93" t="s">
        <v>276</v>
      </c>
      <c r="E101" s="13" t="s">
        <v>53</v>
      </c>
      <c r="F101" s="4">
        <f t="shared" si="33"/>
        <v>61000</v>
      </c>
      <c r="G101" s="6">
        <v>61000</v>
      </c>
      <c r="H101" s="7"/>
      <c r="I101" s="7"/>
      <c r="J101" s="7"/>
      <c r="K101" s="4">
        <f t="shared" si="34"/>
        <v>0</v>
      </c>
      <c r="L101" s="4"/>
      <c r="M101" s="7"/>
      <c r="N101" s="6"/>
      <c r="O101" s="7"/>
      <c r="P101" s="7"/>
      <c r="Q101" s="8">
        <f t="shared" si="35"/>
        <v>61000</v>
      </c>
      <c r="T101" s="58"/>
    </row>
    <row r="102" spans="1:20" s="19" customFormat="1" ht="22.15" customHeight="1">
      <c r="A102" s="40" t="s">
        <v>380</v>
      </c>
      <c r="B102" s="45"/>
      <c r="C102" s="40" t="s">
        <v>379</v>
      </c>
      <c r="D102" s="93" t="s">
        <v>378</v>
      </c>
      <c r="E102" s="13"/>
      <c r="F102" s="4">
        <f t="shared" si="33"/>
        <v>120000</v>
      </c>
      <c r="G102" s="6">
        <v>120000</v>
      </c>
      <c r="H102" s="7"/>
      <c r="I102" s="7"/>
      <c r="J102" s="7"/>
      <c r="K102" s="4">
        <f t="shared" si="34"/>
        <v>0</v>
      </c>
      <c r="L102" s="4"/>
      <c r="M102" s="7"/>
      <c r="N102" s="6"/>
      <c r="O102" s="7"/>
      <c r="P102" s="7"/>
      <c r="Q102" s="8">
        <f t="shared" si="35"/>
        <v>120000</v>
      </c>
      <c r="T102" s="58"/>
    </row>
    <row r="103" spans="1:20" s="19" customFormat="1" ht="175.15" customHeight="1">
      <c r="A103" s="40" t="s">
        <v>212</v>
      </c>
      <c r="B103" s="45">
        <v>1511060</v>
      </c>
      <c r="C103" s="40" t="s">
        <v>69</v>
      </c>
      <c r="D103" s="98" t="s">
        <v>357</v>
      </c>
      <c r="E103" s="13" t="s">
        <v>55</v>
      </c>
      <c r="F103" s="4">
        <f t="shared" si="33"/>
        <v>1385100</v>
      </c>
      <c r="G103" s="4">
        <v>1385100</v>
      </c>
      <c r="H103" s="4"/>
      <c r="I103" s="4"/>
      <c r="J103" s="4"/>
      <c r="K103" s="4">
        <f t="shared" si="34"/>
        <v>0</v>
      </c>
      <c r="L103" s="4"/>
      <c r="M103" s="6"/>
      <c r="N103" s="6"/>
      <c r="O103" s="6"/>
      <c r="P103" s="6"/>
      <c r="Q103" s="8">
        <f>F103+K103</f>
        <v>1385100</v>
      </c>
      <c r="T103" s="58"/>
    </row>
    <row r="104" spans="1:20" s="19" customFormat="1" ht="33.6" customHeight="1">
      <c r="A104" s="40" t="s">
        <v>294</v>
      </c>
      <c r="B104" s="45">
        <v>1513400</v>
      </c>
      <c r="C104" s="40" t="s">
        <v>68</v>
      </c>
      <c r="D104" s="92" t="s">
        <v>266</v>
      </c>
      <c r="E104" s="13"/>
      <c r="F104" s="4">
        <f>G104</f>
        <v>0</v>
      </c>
      <c r="G104" s="6"/>
      <c r="H104" s="7"/>
      <c r="I104" s="7"/>
      <c r="J104" s="7"/>
      <c r="K104" s="4">
        <f t="shared" si="34"/>
        <v>0</v>
      </c>
      <c r="L104" s="4"/>
      <c r="M104" s="7"/>
      <c r="N104" s="6"/>
      <c r="O104" s="7"/>
      <c r="P104" s="7"/>
      <c r="Q104" s="8">
        <f>F104+K104</f>
        <v>0</v>
      </c>
      <c r="T104" s="58"/>
    </row>
    <row r="105" spans="1:20" s="19" customFormat="1" ht="30" customHeight="1">
      <c r="A105" s="40" t="s">
        <v>389</v>
      </c>
      <c r="B105" s="45"/>
      <c r="C105" s="40" t="s">
        <v>88</v>
      </c>
      <c r="D105" s="92" t="s">
        <v>173</v>
      </c>
      <c r="E105" s="13"/>
      <c r="F105" s="4">
        <f>G105</f>
        <v>0</v>
      </c>
      <c r="G105" s="6"/>
      <c r="H105" s="7"/>
      <c r="I105" s="7"/>
      <c r="J105" s="7"/>
      <c r="K105" s="4">
        <f t="shared" si="34"/>
        <v>145000</v>
      </c>
      <c r="L105" s="4">
        <f>50000+95000</f>
        <v>145000</v>
      </c>
      <c r="M105" s="7"/>
      <c r="N105" s="6"/>
      <c r="O105" s="7"/>
      <c r="P105" s="7">
        <v>145000</v>
      </c>
      <c r="Q105" s="8">
        <f>F105+K105</f>
        <v>145000</v>
      </c>
      <c r="T105" s="58"/>
    </row>
    <row r="106" spans="1:20" s="69" customFormat="1" ht="25.15" customHeight="1">
      <c r="A106" s="38" t="s">
        <v>94</v>
      </c>
      <c r="B106" s="38" t="s">
        <v>101</v>
      </c>
      <c r="C106" s="47"/>
      <c r="D106" s="95" t="s">
        <v>35</v>
      </c>
      <c r="E106" s="68" t="s">
        <v>35</v>
      </c>
      <c r="F106" s="3">
        <f>F107</f>
        <v>20822900</v>
      </c>
      <c r="G106" s="3">
        <f t="shared" ref="G106:Q106" si="36">G107</f>
        <v>20822900</v>
      </c>
      <c r="H106" s="3">
        <f t="shared" si="36"/>
        <v>16972450</v>
      </c>
      <c r="I106" s="3">
        <f t="shared" si="36"/>
        <v>2542200</v>
      </c>
      <c r="J106" s="3">
        <f t="shared" si="36"/>
        <v>0</v>
      </c>
      <c r="K106" s="3">
        <f t="shared" si="36"/>
        <v>549000</v>
      </c>
      <c r="L106" s="3">
        <f t="shared" si="36"/>
        <v>0</v>
      </c>
      <c r="M106" s="3">
        <f t="shared" si="36"/>
        <v>549000</v>
      </c>
      <c r="N106" s="3">
        <f t="shared" si="36"/>
        <v>123850</v>
      </c>
      <c r="O106" s="3">
        <f t="shared" si="36"/>
        <v>0</v>
      </c>
      <c r="P106" s="3">
        <f t="shared" si="36"/>
        <v>0</v>
      </c>
      <c r="Q106" s="3">
        <f t="shared" si="36"/>
        <v>21371900</v>
      </c>
      <c r="T106" s="63"/>
    </row>
    <row r="107" spans="1:20" s="69" customFormat="1" ht="21.6" customHeight="1">
      <c r="A107" s="39" t="s">
        <v>176</v>
      </c>
      <c r="B107" s="39" t="s">
        <v>217</v>
      </c>
      <c r="C107" s="40"/>
      <c r="D107" s="96" t="str">
        <f>D106</f>
        <v>Управління культури і туризму міської ради</v>
      </c>
      <c r="E107" s="71"/>
      <c r="F107" s="4">
        <f t="shared" ref="F107:P107" si="37">SUM(F108:F115)</f>
        <v>20822900</v>
      </c>
      <c r="G107" s="4">
        <f>SUM(G108:G115)</f>
        <v>20822900</v>
      </c>
      <c r="H107" s="4">
        <f t="shared" si="37"/>
        <v>16972450</v>
      </c>
      <c r="I107" s="4">
        <f t="shared" si="37"/>
        <v>2542200</v>
      </c>
      <c r="J107" s="4">
        <f t="shared" si="37"/>
        <v>0</v>
      </c>
      <c r="K107" s="4">
        <f t="shared" si="37"/>
        <v>549000</v>
      </c>
      <c r="L107" s="4">
        <f t="shared" ref="L107" si="38">SUM(L108:L115)</f>
        <v>0</v>
      </c>
      <c r="M107" s="4">
        <f t="shared" si="37"/>
        <v>549000</v>
      </c>
      <c r="N107" s="4">
        <f t="shared" si="37"/>
        <v>123850</v>
      </c>
      <c r="O107" s="4">
        <f t="shared" si="37"/>
        <v>0</v>
      </c>
      <c r="P107" s="4">
        <f t="shared" si="37"/>
        <v>0</v>
      </c>
      <c r="Q107" s="8">
        <f t="shared" ref="Q107:Q125" si="39">F107+K107</f>
        <v>21371900</v>
      </c>
      <c r="T107" s="63"/>
    </row>
    <row r="108" spans="1:20" s="69" customFormat="1" ht="47.45" customHeight="1">
      <c r="A108" s="40" t="s">
        <v>218</v>
      </c>
      <c r="B108" s="45">
        <v>2410180</v>
      </c>
      <c r="C108" s="40" t="s">
        <v>63</v>
      </c>
      <c r="D108" s="89" t="s">
        <v>371</v>
      </c>
      <c r="E108" s="13" t="s">
        <v>2</v>
      </c>
      <c r="F108" s="4">
        <f t="shared" ref="F108:F115" si="40">G108+J108</f>
        <v>791100</v>
      </c>
      <c r="G108" s="6">
        <v>791100</v>
      </c>
      <c r="H108" s="7">
        <v>746800</v>
      </c>
      <c r="I108" s="7">
        <v>25300</v>
      </c>
      <c r="J108" s="7"/>
      <c r="K108" s="4">
        <f t="shared" ref="K108:K115" si="41">M108+P108</f>
        <v>0</v>
      </c>
      <c r="L108" s="4"/>
      <c r="M108" s="7"/>
      <c r="N108" s="6"/>
      <c r="O108" s="7"/>
      <c r="P108" s="7"/>
      <c r="Q108" s="8">
        <f t="shared" si="39"/>
        <v>791100</v>
      </c>
      <c r="T108" s="63"/>
    </row>
    <row r="109" spans="1:20" s="69" customFormat="1" ht="20.45" customHeight="1">
      <c r="A109" s="40" t="s">
        <v>295</v>
      </c>
      <c r="B109" s="45"/>
      <c r="C109" s="40" t="s">
        <v>74</v>
      </c>
      <c r="D109" s="89" t="s">
        <v>171</v>
      </c>
      <c r="E109" s="13"/>
      <c r="F109" s="4">
        <f t="shared" si="40"/>
        <v>30000</v>
      </c>
      <c r="G109" s="6">
        <v>30000</v>
      </c>
      <c r="H109" s="7"/>
      <c r="I109" s="7"/>
      <c r="J109" s="7"/>
      <c r="K109" s="4">
        <f t="shared" si="41"/>
        <v>0</v>
      </c>
      <c r="L109" s="4"/>
      <c r="M109" s="7"/>
      <c r="N109" s="6"/>
      <c r="O109" s="7"/>
      <c r="P109" s="7"/>
      <c r="Q109" s="8">
        <f t="shared" si="39"/>
        <v>30000</v>
      </c>
      <c r="T109" s="63"/>
    </row>
    <row r="110" spans="1:20" s="69" customFormat="1" ht="66" customHeight="1">
      <c r="A110" s="40" t="s">
        <v>225</v>
      </c>
      <c r="B110" s="45">
        <v>2414100</v>
      </c>
      <c r="C110" s="40" t="s">
        <v>77</v>
      </c>
      <c r="D110" s="93" t="s">
        <v>377</v>
      </c>
      <c r="E110" s="13" t="s">
        <v>12</v>
      </c>
      <c r="F110" s="4">
        <f>G110+J110</f>
        <v>11443650</v>
      </c>
      <c r="G110" s="6">
        <v>11443650</v>
      </c>
      <c r="H110" s="10">
        <v>10107100</v>
      </c>
      <c r="I110" s="7">
        <v>1306700</v>
      </c>
      <c r="J110" s="7"/>
      <c r="K110" s="4">
        <f>M110+P110</f>
        <v>460000</v>
      </c>
      <c r="L110" s="4"/>
      <c r="M110" s="7">
        <v>460000</v>
      </c>
      <c r="N110" s="6">
        <v>109800</v>
      </c>
      <c r="O110" s="7"/>
      <c r="P110" s="7"/>
      <c r="Q110" s="8">
        <f>F110+K110</f>
        <v>11903650</v>
      </c>
      <c r="T110" s="63"/>
    </row>
    <row r="111" spans="1:20" s="69" customFormat="1" ht="20.45" customHeight="1">
      <c r="A111" s="40" t="s">
        <v>219</v>
      </c>
      <c r="B111" s="45">
        <v>2414060</v>
      </c>
      <c r="C111" s="40" t="s">
        <v>123</v>
      </c>
      <c r="D111" s="93" t="s">
        <v>220</v>
      </c>
      <c r="E111" s="13" t="s">
        <v>9</v>
      </c>
      <c r="F111" s="4">
        <f t="shared" si="40"/>
        <v>3054950</v>
      </c>
      <c r="G111" s="6">
        <v>3054950</v>
      </c>
      <c r="H111" s="7">
        <v>2478350</v>
      </c>
      <c r="I111" s="7">
        <v>532200</v>
      </c>
      <c r="J111" s="7"/>
      <c r="K111" s="4">
        <f t="shared" si="41"/>
        <v>4000</v>
      </c>
      <c r="L111" s="4"/>
      <c r="M111" s="7">
        <v>4000</v>
      </c>
      <c r="N111" s="6"/>
      <c r="O111" s="7"/>
      <c r="P111" s="7"/>
      <c r="Q111" s="8">
        <f t="shared" si="39"/>
        <v>3058950</v>
      </c>
      <c r="T111" s="63"/>
    </row>
    <row r="112" spans="1:20" s="69" customFormat="1" ht="20.45" customHeight="1">
      <c r="A112" s="40" t="s">
        <v>221</v>
      </c>
      <c r="B112" s="45">
        <v>2414070</v>
      </c>
      <c r="C112" s="40" t="s">
        <v>123</v>
      </c>
      <c r="D112" s="93" t="s">
        <v>222</v>
      </c>
      <c r="E112" s="13" t="s">
        <v>10</v>
      </c>
      <c r="F112" s="4">
        <f t="shared" si="40"/>
        <v>2227200</v>
      </c>
      <c r="G112" s="6">
        <v>2227200</v>
      </c>
      <c r="H112" s="7">
        <v>1767200</v>
      </c>
      <c r="I112" s="25">
        <v>313000</v>
      </c>
      <c r="J112" s="25"/>
      <c r="K112" s="4">
        <f t="shared" si="41"/>
        <v>50000</v>
      </c>
      <c r="L112" s="4"/>
      <c r="M112" s="7">
        <v>50000</v>
      </c>
      <c r="N112" s="6">
        <v>12200</v>
      </c>
      <c r="O112" s="7"/>
      <c r="P112" s="7">
        <f>19515-19515</f>
        <v>0</v>
      </c>
      <c r="Q112" s="8">
        <f t="shared" si="39"/>
        <v>2277200</v>
      </c>
      <c r="T112" s="63"/>
    </row>
    <row r="113" spans="1:20" s="69" customFormat="1" ht="52.15" customHeight="1">
      <c r="A113" s="40" t="s">
        <v>224</v>
      </c>
      <c r="B113" s="45">
        <v>2414090</v>
      </c>
      <c r="C113" s="40" t="s">
        <v>87</v>
      </c>
      <c r="D113" s="93" t="s">
        <v>223</v>
      </c>
      <c r="E113" s="13" t="s">
        <v>11</v>
      </c>
      <c r="F113" s="4">
        <f t="shared" si="40"/>
        <v>1807400</v>
      </c>
      <c r="G113" s="6">
        <v>1807400</v>
      </c>
      <c r="H113" s="7">
        <v>1452800</v>
      </c>
      <c r="I113" s="7">
        <v>342600</v>
      </c>
      <c r="J113" s="7"/>
      <c r="K113" s="4">
        <f t="shared" si="41"/>
        <v>35000</v>
      </c>
      <c r="L113" s="4"/>
      <c r="M113" s="7">
        <v>35000</v>
      </c>
      <c r="N113" s="6">
        <v>1850</v>
      </c>
      <c r="O113" s="7"/>
      <c r="P113" s="7">
        <f>380000-380000</f>
        <v>0</v>
      </c>
      <c r="Q113" s="8">
        <f t="shared" si="39"/>
        <v>1842400</v>
      </c>
      <c r="T113" s="63"/>
    </row>
    <row r="114" spans="1:20" s="69" customFormat="1" ht="36.6" customHeight="1">
      <c r="A114" s="40" t="s">
        <v>277</v>
      </c>
      <c r="B114" s="45">
        <v>2414200</v>
      </c>
      <c r="C114" s="40" t="s">
        <v>86</v>
      </c>
      <c r="D114" s="93" t="s">
        <v>278</v>
      </c>
      <c r="E114" s="13"/>
      <c r="F114" s="4">
        <f t="shared" si="40"/>
        <v>468600</v>
      </c>
      <c r="G114" s="6">
        <v>468600</v>
      </c>
      <c r="H114" s="7">
        <v>420200</v>
      </c>
      <c r="I114" s="7">
        <v>22400</v>
      </c>
      <c r="J114" s="7"/>
      <c r="K114" s="4">
        <f t="shared" si="41"/>
        <v>0</v>
      </c>
      <c r="L114" s="4"/>
      <c r="M114" s="7"/>
      <c r="N114" s="6"/>
      <c r="O114" s="7"/>
      <c r="P114" s="7"/>
      <c r="Q114" s="8">
        <f t="shared" si="39"/>
        <v>468600</v>
      </c>
      <c r="T114" s="63"/>
    </row>
    <row r="115" spans="1:20" s="69" customFormat="1" ht="24.6" customHeight="1">
      <c r="A115" s="40" t="s">
        <v>279</v>
      </c>
      <c r="B115" s="45">
        <v>2414040</v>
      </c>
      <c r="C115" s="40" t="s">
        <v>86</v>
      </c>
      <c r="D115" s="93" t="s">
        <v>280</v>
      </c>
      <c r="E115" s="13"/>
      <c r="F115" s="4">
        <f t="shared" si="40"/>
        <v>1000000</v>
      </c>
      <c r="G115" s="6">
        <f>700000+50000+250000</f>
        <v>1000000</v>
      </c>
      <c r="H115" s="7"/>
      <c r="I115" s="7"/>
      <c r="J115" s="7"/>
      <c r="K115" s="4">
        <f t="shared" si="41"/>
        <v>0</v>
      </c>
      <c r="L115" s="4"/>
      <c r="M115" s="7"/>
      <c r="N115" s="6"/>
      <c r="O115" s="7"/>
      <c r="P115" s="7"/>
      <c r="Q115" s="8">
        <f t="shared" si="39"/>
        <v>1000000</v>
      </c>
      <c r="T115" s="63"/>
    </row>
    <row r="116" spans="1:20" s="69" customFormat="1" ht="31.9" customHeight="1">
      <c r="A116" s="38" t="s">
        <v>186</v>
      </c>
      <c r="B116" s="38" t="s">
        <v>97</v>
      </c>
      <c r="C116" s="47"/>
      <c r="D116" s="95" t="s">
        <v>41</v>
      </c>
      <c r="E116" s="73"/>
      <c r="F116" s="3">
        <f>F117</f>
        <v>3803300</v>
      </c>
      <c r="G116" s="3">
        <f t="shared" ref="G116:P116" si="42">G117</f>
        <v>3803300</v>
      </c>
      <c r="H116" s="3">
        <f t="shared" si="42"/>
        <v>2273900</v>
      </c>
      <c r="I116" s="3">
        <f t="shared" si="42"/>
        <v>181300</v>
      </c>
      <c r="J116" s="3">
        <f t="shared" si="42"/>
        <v>0</v>
      </c>
      <c r="K116" s="3">
        <f t="shared" si="42"/>
        <v>136200</v>
      </c>
      <c r="L116" s="3">
        <f t="shared" si="42"/>
        <v>66800</v>
      </c>
      <c r="M116" s="3">
        <f t="shared" si="42"/>
        <v>69400</v>
      </c>
      <c r="N116" s="3">
        <f t="shared" si="42"/>
        <v>53400</v>
      </c>
      <c r="O116" s="3">
        <f t="shared" si="42"/>
        <v>0</v>
      </c>
      <c r="P116" s="3">
        <f t="shared" si="42"/>
        <v>66800</v>
      </c>
      <c r="Q116" s="23">
        <f t="shared" si="39"/>
        <v>3939500</v>
      </c>
      <c r="T116" s="63"/>
    </row>
    <row r="117" spans="1:20" s="69" customFormat="1" ht="31.9" customHeight="1">
      <c r="A117" s="39" t="s">
        <v>187</v>
      </c>
      <c r="B117" s="39" t="s">
        <v>185</v>
      </c>
      <c r="C117" s="40"/>
      <c r="D117" s="96" t="str">
        <f>D116</f>
        <v>Відділ з питань фізичної культури та спорту Ніжинської міської ради</v>
      </c>
      <c r="E117" s="13"/>
      <c r="F117" s="4">
        <f>F118+F120+F121+F123+F122+F119</f>
        <v>3803300</v>
      </c>
      <c r="G117" s="4">
        <f>SUM(G118:G124)</f>
        <v>3803300</v>
      </c>
      <c r="H117" s="4">
        <f t="shared" ref="H117:P117" si="43">SUM(H118:H124)</f>
        <v>2273900</v>
      </c>
      <c r="I117" s="4">
        <f t="shared" si="43"/>
        <v>181300</v>
      </c>
      <c r="J117" s="4">
        <f t="shared" si="43"/>
        <v>0</v>
      </c>
      <c r="K117" s="4">
        <f t="shared" si="43"/>
        <v>136200</v>
      </c>
      <c r="L117" s="4">
        <f t="shared" si="43"/>
        <v>66800</v>
      </c>
      <c r="M117" s="4">
        <f t="shared" si="43"/>
        <v>69400</v>
      </c>
      <c r="N117" s="4">
        <f t="shared" si="43"/>
        <v>53400</v>
      </c>
      <c r="O117" s="4">
        <f t="shared" si="43"/>
        <v>0</v>
      </c>
      <c r="P117" s="4">
        <f t="shared" si="43"/>
        <v>66800</v>
      </c>
      <c r="Q117" s="8">
        <f t="shared" si="39"/>
        <v>3939500</v>
      </c>
      <c r="T117" s="63"/>
    </row>
    <row r="118" spans="1:20" s="69" customFormat="1" ht="48" customHeight="1">
      <c r="A118" s="40" t="s">
        <v>188</v>
      </c>
      <c r="B118" s="45">
        <v>1310180</v>
      </c>
      <c r="C118" s="40" t="s">
        <v>63</v>
      </c>
      <c r="D118" s="89" t="s">
        <v>371</v>
      </c>
      <c r="E118" s="13"/>
      <c r="F118" s="4">
        <f t="shared" ref="F118:F124" si="44">G118+J118</f>
        <v>994400</v>
      </c>
      <c r="G118" s="6">
        <v>994400</v>
      </c>
      <c r="H118" s="7">
        <v>957500</v>
      </c>
      <c r="I118" s="7">
        <v>20100</v>
      </c>
      <c r="J118" s="7"/>
      <c r="K118" s="4">
        <f>M118+P118</f>
        <v>0</v>
      </c>
      <c r="L118" s="4"/>
      <c r="M118" s="7"/>
      <c r="N118" s="6"/>
      <c r="O118" s="7"/>
      <c r="P118" s="7"/>
      <c r="Q118" s="8">
        <f t="shared" si="39"/>
        <v>994400</v>
      </c>
      <c r="T118" s="63"/>
    </row>
    <row r="119" spans="1:20" s="69" customFormat="1" ht="21.6" customHeight="1">
      <c r="A119" s="40" t="s">
        <v>376</v>
      </c>
      <c r="B119" s="41"/>
      <c r="C119" s="41" t="s">
        <v>74</v>
      </c>
      <c r="D119" s="100" t="s">
        <v>171</v>
      </c>
      <c r="E119" s="13"/>
      <c r="F119" s="4">
        <f t="shared" si="44"/>
        <v>0</v>
      </c>
      <c r="G119" s="6">
        <v>0</v>
      </c>
      <c r="H119" s="7"/>
      <c r="I119" s="7"/>
      <c r="J119" s="7"/>
      <c r="K119" s="4"/>
      <c r="L119" s="4"/>
      <c r="M119" s="7"/>
      <c r="N119" s="6"/>
      <c r="O119" s="7"/>
      <c r="P119" s="7"/>
      <c r="Q119" s="8">
        <f t="shared" si="39"/>
        <v>0</v>
      </c>
      <c r="T119" s="63"/>
    </row>
    <row r="120" spans="1:20" s="69" customFormat="1" ht="36" customHeight="1">
      <c r="A120" s="40" t="s">
        <v>244</v>
      </c>
      <c r="B120" s="45">
        <v>1315011</v>
      </c>
      <c r="C120" s="40" t="s">
        <v>79</v>
      </c>
      <c r="D120" s="93" t="s">
        <v>109</v>
      </c>
      <c r="E120" s="13"/>
      <c r="F120" s="4">
        <f t="shared" si="44"/>
        <v>580000</v>
      </c>
      <c r="G120" s="6">
        <v>580000</v>
      </c>
      <c r="H120" s="7"/>
      <c r="I120" s="7"/>
      <c r="J120" s="7"/>
      <c r="K120" s="4">
        <f>M120+P120</f>
        <v>0</v>
      </c>
      <c r="L120" s="4"/>
      <c r="M120" s="7"/>
      <c r="N120" s="6"/>
      <c r="O120" s="7"/>
      <c r="P120" s="7"/>
      <c r="Q120" s="8">
        <f t="shared" si="39"/>
        <v>580000</v>
      </c>
      <c r="T120" s="63"/>
    </row>
    <row r="121" spans="1:20" s="69" customFormat="1" ht="36" customHeight="1">
      <c r="A121" s="40" t="s">
        <v>189</v>
      </c>
      <c r="B121" s="45">
        <v>1315012</v>
      </c>
      <c r="C121" s="40" t="s">
        <v>79</v>
      </c>
      <c r="D121" s="93" t="s">
        <v>110</v>
      </c>
      <c r="E121" s="13"/>
      <c r="F121" s="4">
        <f t="shared" si="44"/>
        <v>135000</v>
      </c>
      <c r="G121" s="6">
        <v>135000</v>
      </c>
      <c r="H121" s="7"/>
      <c r="I121" s="7"/>
      <c r="J121" s="7"/>
      <c r="K121" s="4">
        <f>M121+P121</f>
        <v>0</v>
      </c>
      <c r="L121" s="4"/>
      <c r="M121" s="7"/>
      <c r="N121" s="6"/>
      <c r="O121" s="7"/>
      <c r="P121" s="7"/>
      <c r="Q121" s="8">
        <f t="shared" si="39"/>
        <v>135000</v>
      </c>
      <c r="T121" s="63"/>
    </row>
    <row r="122" spans="1:20" s="69" customFormat="1" ht="47.25" customHeight="1">
      <c r="A122" s="40" t="s">
        <v>191</v>
      </c>
      <c r="B122" s="45">
        <v>1315032</v>
      </c>
      <c r="C122" s="40" t="s">
        <v>79</v>
      </c>
      <c r="D122" s="93" t="s">
        <v>111</v>
      </c>
      <c r="E122" s="13"/>
      <c r="F122" s="4">
        <f t="shared" si="44"/>
        <v>450000</v>
      </c>
      <c r="G122" s="6">
        <v>450000</v>
      </c>
      <c r="H122" s="7"/>
      <c r="I122" s="7"/>
      <c r="J122" s="7"/>
      <c r="K122" s="4">
        <f>M122+P122</f>
        <v>0</v>
      </c>
      <c r="L122" s="4"/>
      <c r="M122" s="7"/>
      <c r="N122" s="6"/>
      <c r="O122" s="7"/>
      <c r="P122" s="7"/>
      <c r="Q122" s="8">
        <f t="shared" si="39"/>
        <v>450000</v>
      </c>
      <c r="T122" s="63"/>
    </row>
    <row r="123" spans="1:20" s="69" customFormat="1" ht="69.75" customHeight="1">
      <c r="A123" s="40" t="s">
        <v>190</v>
      </c>
      <c r="B123" s="45">
        <v>1315061</v>
      </c>
      <c r="C123" s="40" t="s">
        <v>79</v>
      </c>
      <c r="D123" s="93" t="s">
        <v>359</v>
      </c>
      <c r="E123" s="13"/>
      <c r="F123" s="4">
        <f>G123+J123</f>
        <v>1643900</v>
      </c>
      <c r="G123" s="6">
        <v>1643900</v>
      </c>
      <c r="H123" s="7">
        <v>1316400</v>
      </c>
      <c r="I123" s="7">
        <v>161200</v>
      </c>
      <c r="J123" s="7"/>
      <c r="K123" s="4">
        <f>M123+P123</f>
        <v>136200</v>
      </c>
      <c r="L123" s="4">
        <v>66800</v>
      </c>
      <c r="M123" s="7">
        <v>69400</v>
      </c>
      <c r="N123" s="6">
        <v>53400</v>
      </c>
      <c r="O123" s="7"/>
      <c r="P123" s="7">
        <v>66800</v>
      </c>
      <c r="Q123" s="8">
        <f>F123+K123</f>
        <v>1780100</v>
      </c>
      <c r="T123" s="63"/>
    </row>
    <row r="124" spans="1:20" s="69" customFormat="1" ht="48.6" customHeight="1">
      <c r="A124" s="40" t="s">
        <v>333</v>
      </c>
      <c r="B124" s="45"/>
      <c r="C124" s="40" t="s">
        <v>247</v>
      </c>
      <c r="D124" s="93" t="s">
        <v>323</v>
      </c>
      <c r="E124" s="13"/>
      <c r="F124" s="4">
        <f t="shared" si="44"/>
        <v>0</v>
      </c>
      <c r="G124" s="6">
        <v>0</v>
      </c>
      <c r="H124" s="7"/>
      <c r="I124" s="7"/>
      <c r="J124" s="7"/>
      <c r="K124" s="4">
        <f>M124+P124</f>
        <v>0</v>
      </c>
      <c r="L124" s="4"/>
      <c r="M124" s="7"/>
      <c r="N124" s="6"/>
      <c r="O124" s="7"/>
      <c r="P124" s="7"/>
      <c r="Q124" s="8">
        <f t="shared" si="39"/>
        <v>0</v>
      </c>
      <c r="T124" s="63"/>
    </row>
    <row r="125" spans="1:20" s="69" customFormat="1" ht="32.450000000000003" customHeight="1">
      <c r="A125" s="38" t="s">
        <v>227</v>
      </c>
      <c r="B125" s="38" t="s">
        <v>100</v>
      </c>
      <c r="C125" s="47"/>
      <c r="D125" s="95" t="s">
        <v>34</v>
      </c>
      <c r="E125" s="68" t="s">
        <v>34</v>
      </c>
      <c r="F125" s="3">
        <f>F126</f>
        <v>38597000</v>
      </c>
      <c r="G125" s="3">
        <f>G126</f>
        <v>38597000</v>
      </c>
      <c r="H125" s="3">
        <f>H126</f>
        <v>4231400</v>
      </c>
      <c r="I125" s="3">
        <f>I126</f>
        <v>191150</v>
      </c>
      <c r="J125" s="3">
        <f t="shared" ref="J125:P125" si="45">J126</f>
        <v>0</v>
      </c>
      <c r="K125" s="3">
        <f t="shared" si="45"/>
        <v>15358800</v>
      </c>
      <c r="L125" s="3">
        <f t="shared" si="45"/>
        <v>14760000</v>
      </c>
      <c r="M125" s="3">
        <f t="shared" si="45"/>
        <v>518800</v>
      </c>
      <c r="N125" s="3">
        <f t="shared" si="45"/>
        <v>0</v>
      </c>
      <c r="O125" s="3">
        <f t="shared" si="45"/>
        <v>0</v>
      </c>
      <c r="P125" s="3">
        <f t="shared" si="45"/>
        <v>14840000</v>
      </c>
      <c r="Q125" s="23">
        <f t="shared" si="39"/>
        <v>53955800</v>
      </c>
      <c r="T125" s="63"/>
    </row>
    <row r="126" spans="1:20" s="75" customFormat="1" ht="32.450000000000003" customHeight="1">
      <c r="A126" s="49" t="s">
        <v>228</v>
      </c>
      <c r="B126" s="49" t="s">
        <v>226</v>
      </c>
      <c r="C126" s="46"/>
      <c r="D126" s="101" t="str">
        <f>D125</f>
        <v>Управління житлово-комунального господарства та будівництва міської ради</v>
      </c>
      <c r="E126" s="74"/>
      <c r="F126" s="30">
        <f>SUM(F127:F151)</f>
        <v>38597000</v>
      </c>
      <c r="G126" s="30">
        <f>SUM(G127:G151)</f>
        <v>38597000</v>
      </c>
      <c r="H126" s="30">
        <f t="shared" ref="H126:P126" si="46">SUM(H127:H151)</f>
        <v>4231400</v>
      </c>
      <c r="I126" s="30">
        <f t="shared" si="46"/>
        <v>191150</v>
      </c>
      <c r="J126" s="30">
        <f t="shared" si="46"/>
        <v>0</v>
      </c>
      <c r="K126" s="30">
        <f t="shared" si="46"/>
        <v>15358800</v>
      </c>
      <c r="L126" s="30">
        <f t="shared" si="46"/>
        <v>14760000</v>
      </c>
      <c r="M126" s="30">
        <f t="shared" si="46"/>
        <v>518800</v>
      </c>
      <c r="N126" s="30">
        <f t="shared" si="46"/>
        <v>0</v>
      </c>
      <c r="O126" s="30">
        <f t="shared" si="46"/>
        <v>0</v>
      </c>
      <c r="P126" s="30">
        <f t="shared" si="46"/>
        <v>14840000</v>
      </c>
      <c r="Q126" s="8">
        <f t="shared" ref="Q126:Q160" si="47">F126+K126</f>
        <v>53955800</v>
      </c>
      <c r="T126" s="76"/>
    </row>
    <row r="127" spans="1:20" s="19" customFormat="1" ht="48.75" customHeight="1">
      <c r="A127" s="40" t="s">
        <v>229</v>
      </c>
      <c r="B127" s="45">
        <v>4010180</v>
      </c>
      <c r="C127" s="40" t="s">
        <v>63</v>
      </c>
      <c r="D127" s="89" t="s">
        <v>371</v>
      </c>
      <c r="E127" s="13" t="s">
        <v>2</v>
      </c>
      <c r="F127" s="4">
        <f t="shared" si="22"/>
        <v>4534400</v>
      </c>
      <c r="G127" s="6">
        <v>4534400</v>
      </c>
      <c r="H127" s="7">
        <v>4231400</v>
      </c>
      <c r="I127" s="7">
        <v>191150</v>
      </c>
      <c r="J127" s="7"/>
      <c r="K127" s="4">
        <f t="shared" ref="K127:K151" si="48">M127+P127</f>
        <v>150000</v>
      </c>
      <c r="L127" s="4"/>
      <c r="M127" s="7">
        <v>70000</v>
      </c>
      <c r="N127" s="6"/>
      <c r="O127" s="7"/>
      <c r="P127" s="7">
        <v>80000</v>
      </c>
      <c r="Q127" s="8">
        <f t="shared" si="47"/>
        <v>4684400</v>
      </c>
      <c r="T127" s="58"/>
    </row>
    <row r="128" spans="1:20" s="19" customFormat="1" ht="21" customHeight="1">
      <c r="A128" s="40" t="s">
        <v>332</v>
      </c>
      <c r="B128" s="45"/>
      <c r="C128" s="40" t="s">
        <v>74</v>
      </c>
      <c r="D128" s="89" t="s">
        <v>171</v>
      </c>
      <c r="E128" s="13"/>
      <c r="F128" s="4">
        <f t="shared" si="22"/>
        <v>375000</v>
      </c>
      <c r="G128" s="6">
        <f>25000+350000</f>
        <v>375000</v>
      </c>
      <c r="H128" s="7"/>
      <c r="I128" s="7"/>
      <c r="J128" s="7"/>
      <c r="K128" s="4">
        <f t="shared" si="48"/>
        <v>0</v>
      </c>
      <c r="L128" s="4"/>
      <c r="M128" s="7"/>
      <c r="N128" s="6"/>
      <c r="O128" s="7"/>
      <c r="P128" s="7"/>
      <c r="Q128" s="8">
        <f t="shared" si="47"/>
        <v>375000</v>
      </c>
      <c r="T128" s="58"/>
    </row>
    <row r="129" spans="1:20" s="19" customFormat="1" ht="21" customHeight="1">
      <c r="A129" s="40" t="s">
        <v>381</v>
      </c>
      <c r="B129" s="45"/>
      <c r="C129" s="40" t="s">
        <v>379</v>
      </c>
      <c r="D129" s="93" t="s">
        <v>378</v>
      </c>
      <c r="E129" s="13"/>
      <c r="F129" s="4">
        <f t="shared" ref="F129" si="49">G129+J129</f>
        <v>160000</v>
      </c>
      <c r="G129" s="6">
        <v>160000</v>
      </c>
      <c r="H129" s="7"/>
      <c r="I129" s="7"/>
      <c r="J129" s="7"/>
      <c r="K129" s="4">
        <f t="shared" ref="K129" si="50">M129+P129</f>
        <v>0</v>
      </c>
      <c r="L129" s="4"/>
      <c r="M129" s="7"/>
      <c r="N129" s="6"/>
      <c r="O129" s="7"/>
      <c r="P129" s="7"/>
      <c r="Q129" s="8">
        <f t="shared" ref="Q129" si="51">F129+K129</f>
        <v>160000</v>
      </c>
      <c r="T129" s="58"/>
    </row>
    <row r="130" spans="1:20" s="66" customFormat="1" ht="34.15" customHeight="1">
      <c r="A130" s="40" t="s">
        <v>230</v>
      </c>
      <c r="B130" s="50">
        <v>4016021</v>
      </c>
      <c r="C130" s="40" t="s">
        <v>70</v>
      </c>
      <c r="D130" s="93" t="s">
        <v>339</v>
      </c>
      <c r="E130" s="5" t="s">
        <v>45</v>
      </c>
      <c r="F130" s="4">
        <f t="shared" si="22"/>
        <v>0</v>
      </c>
      <c r="G130" s="6"/>
      <c r="H130" s="7"/>
      <c r="I130" s="7"/>
      <c r="J130" s="7"/>
      <c r="K130" s="4">
        <f t="shared" si="48"/>
        <v>0</v>
      </c>
      <c r="L130" s="4"/>
      <c r="M130" s="7"/>
      <c r="N130" s="6"/>
      <c r="O130" s="7"/>
      <c r="P130" s="7"/>
      <c r="Q130" s="8">
        <f t="shared" si="47"/>
        <v>0</v>
      </c>
      <c r="T130" s="58"/>
    </row>
    <row r="131" spans="1:20" s="19" customFormat="1" ht="34.15" customHeight="1">
      <c r="A131" s="48">
        <v>1216011</v>
      </c>
      <c r="B131" s="45"/>
      <c r="C131" s="40" t="s">
        <v>70</v>
      </c>
      <c r="D131" s="92" t="s">
        <v>298</v>
      </c>
      <c r="E131" s="13"/>
      <c r="F131" s="4">
        <f t="shared" si="22"/>
        <v>0</v>
      </c>
      <c r="G131" s="6"/>
      <c r="H131" s="7"/>
      <c r="I131" s="7"/>
      <c r="J131" s="7"/>
      <c r="K131" s="4">
        <f t="shared" si="48"/>
        <v>0</v>
      </c>
      <c r="L131" s="4"/>
      <c r="M131" s="7"/>
      <c r="N131" s="6"/>
      <c r="O131" s="7"/>
      <c r="P131" s="7"/>
      <c r="Q131" s="8">
        <f t="shared" si="47"/>
        <v>0</v>
      </c>
      <c r="T131" s="58"/>
    </row>
    <row r="132" spans="1:20" s="19" customFormat="1" ht="34.15" customHeight="1">
      <c r="A132" s="48">
        <v>1216013</v>
      </c>
      <c r="B132" s="45"/>
      <c r="C132" s="40" t="s">
        <v>70</v>
      </c>
      <c r="D132" s="92" t="s">
        <v>314</v>
      </c>
      <c r="E132" s="13"/>
      <c r="F132" s="4">
        <f t="shared" si="22"/>
        <v>268300</v>
      </c>
      <c r="G132" s="6">
        <v>268300</v>
      </c>
      <c r="H132" s="7"/>
      <c r="I132" s="7"/>
      <c r="J132" s="7"/>
      <c r="K132" s="4">
        <f t="shared" si="48"/>
        <v>0</v>
      </c>
      <c r="L132" s="4"/>
      <c r="M132" s="7"/>
      <c r="N132" s="6"/>
      <c r="O132" s="7"/>
      <c r="P132" s="7"/>
      <c r="Q132" s="8">
        <f t="shared" si="47"/>
        <v>268300</v>
      </c>
      <c r="T132" s="58"/>
    </row>
    <row r="133" spans="1:20" s="19" customFormat="1" ht="34.15" customHeight="1">
      <c r="A133" s="48">
        <v>1216017</v>
      </c>
      <c r="B133" s="45"/>
      <c r="C133" s="40" t="s">
        <v>70</v>
      </c>
      <c r="D133" s="92" t="s">
        <v>340</v>
      </c>
      <c r="E133" s="13"/>
      <c r="F133" s="4">
        <f t="shared" si="22"/>
        <v>0</v>
      </c>
      <c r="G133" s="6"/>
      <c r="H133" s="7"/>
      <c r="I133" s="7"/>
      <c r="J133" s="7"/>
      <c r="K133" s="4">
        <f t="shared" si="48"/>
        <v>0</v>
      </c>
      <c r="L133" s="4"/>
      <c r="M133" s="7"/>
      <c r="N133" s="6"/>
      <c r="O133" s="7"/>
      <c r="P133" s="7"/>
      <c r="Q133" s="8">
        <f t="shared" si="47"/>
        <v>0</v>
      </c>
      <c r="T133" s="58"/>
    </row>
    <row r="134" spans="1:20" s="19" customFormat="1" ht="64.150000000000006" customHeight="1">
      <c r="A134" s="51">
        <v>1216020</v>
      </c>
      <c r="B134" s="52">
        <v>4018600</v>
      </c>
      <c r="C134" s="46" t="s">
        <v>70</v>
      </c>
      <c r="D134" s="102" t="s">
        <v>311</v>
      </c>
      <c r="E134" s="13"/>
      <c r="F134" s="4">
        <f t="shared" si="22"/>
        <v>0</v>
      </c>
      <c r="G134" s="6"/>
      <c r="H134" s="7"/>
      <c r="I134" s="7"/>
      <c r="J134" s="7"/>
      <c r="K134" s="4">
        <f t="shared" si="48"/>
        <v>0</v>
      </c>
      <c r="L134" s="4"/>
      <c r="M134" s="7"/>
      <c r="N134" s="6"/>
      <c r="O134" s="7"/>
      <c r="P134" s="7"/>
      <c r="Q134" s="8">
        <f t="shared" si="47"/>
        <v>0</v>
      </c>
      <c r="T134" s="58"/>
    </row>
    <row r="135" spans="1:20" s="19" customFormat="1" ht="21" customHeight="1">
      <c r="A135" s="40" t="s">
        <v>231</v>
      </c>
      <c r="B135" s="45">
        <v>4016060</v>
      </c>
      <c r="C135" s="40" t="s">
        <v>70</v>
      </c>
      <c r="D135" s="93" t="s">
        <v>232</v>
      </c>
      <c r="E135" s="13" t="s">
        <v>46</v>
      </c>
      <c r="F135" s="4">
        <f t="shared" si="22"/>
        <v>21704900</v>
      </c>
      <c r="G135" s="6">
        <f>700000+7300000+125000+100000+13479900</f>
        <v>21704900</v>
      </c>
      <c r="H135" s="7"/>
      <c r="I135" s="7"/>
      <c r="J135" s="7"/>
      <c r="K135" s="4">
        <f t="shared" si="48"/>
        <v>0</v>
      </c>
      <c r="L135" s="4"/>
      <c r="M135" s="7"/>
      <c r="N135" s="6"/>
      <c r="O135" s="7"/>
      <c r="P135" s="7"/>
      <c r="Q135" s="8">
        <f t="shared" si="47"/>
        <v>21704900</v>
      </c>
      <c r="T135" s="58"/>
    </row>
    <row r="136" spans="1:20" s="69" customFormat="1" ht="21" customHeight="1">
      <c r="A136" s="48">
        <v>1217130</v>
      </c>
      <c r="B136" s="45"/>
      <c r="C136" s="40" t="s">
        <v>72</v>
      </c>
      <c r="D136" s="103" t="s">
        <v>145</v>
      </c>
      <c r="E136" s="27"/>
      <c r="F136" s="4">
        <f t="shared" si="22"/>
        <v>0</v>
      </c>
      <c r="G136" s="6"/>
      <c r="H136" s="26"/>
      <c r="I136" s="26"/>
      <c r="J136" s="26"/>
      <c r="K136" s="4">
        <f t="shared" si="48"/>
        <v>0</v>
      </c>
      <c r="L136" s="4"/>
      <c r="M136" s="6"/>
      <c r="N136" s="6"/>
      <c r="O136" s="6"/>
      <c r="P136" s="6"/>
      <c r="Q136" s="8">
        <f t="shared" si="47"/>
        <v>0</v>
      </c>
      <c r="T136" s="63"/>
    </row>
    <row r="137" spans="1:20" s="19" customFormat="1" ht="34.9" customHeight="1">
      <c r="A137" s="40" t="s">
        <v>306</v>
      </c>
      <c r="B137" s="45">
        <v>4016310</v>
      </c>
      <c r="C137" s="40"/>
      <c r="D137" s="99" t="s">
        <v>364</v>
      </c>
      <c r="E137" s="27" t="s">
        <v>14</v>
      </c>
      <c r="F137" s="4">
        <f t="shared" si="22"/>
        <v>0</v>
      </c>
      <c r="G137" s="6"/>
      <c r="H137" s="7"/>
      <c r="I137" s="7"/>
      <c r="J137" s="7"/>
      <c r="K137" s="4">
        <f t="shared" si="48"/>
        <v>0</v>
      </c>
      <c r="L137" s="4"/>
      <c r="M137" s="7"/>
      <c r="N137" s="6"/>
      <c r="O137" s="7"/>
      <c r="P137" s="7"/>
      <c r="Q137" s="8">
        <f t="shared" si="47"/>
        <v>0</v>
      </c>
      <c r="T137" s="58"/>
    </row>
    <row r="138" spans="1:20" s="19" customFormat="1" ht="18.600000000000001" customHeight="1">
      <c r="A138" s="40" t="s">
        <v>307</v>
      </c>
      <c r="B138" s="45"/>
      <c r="C138" s="42" t="s">
        <v>85</v>
      </c>
      <c r="D138" s="90" t="s">
        <v>365</v>
      </c>
      <c r="E138" s="27"/>
      <c r="F138" s="4">
        <f t="shared" si="22"/>
        <v>0</v>
      </c>
      <c r="G138" s="6"/>
      <c r="H138" s="7"/>
      <c r="I138" s="7"/>
      <c r="J138" s="7"/>
      <c r="K138" s="4">
        <f t="shared" si="48"/>
        <v>1100000</v>
      </c>
      <c r="L138" s="4">
        <f>1000000+100000</f>
        <v>1100000</v>
      </c>
      <c r="M138" s="7"/>
      <c r="N138" s="6"/>
      <c r="O138" s="7"/>
      <c r="P138" s="7">
        <f>L138</f>
        <v>1100000</v>
      </c>
      <c r="Q138" s="8">
        <f t="shared" si="47"/>
        <v>1100000</v>
      </c>
      <c r="T138" s="58"/>
    </row>
    <row r="139" spans="1:20" s="19" customFormat="1" ht="20.45" customHeight="1">
      <c r="A139" s="40" t="s">
        <v>308</v>
      </c>
      <c r="B139" s="45"/>
      <c r="C139" s="42" t="s">
        <v>85</v>
      </c>
      <c r="D139" s="90" t="s">
        <v>366</v>
      </c>
      <c r="E139" s="27"/>
      <c r="F139" s="4">
        <f t="shared" si="22"/>
        <v>0</v>
      </c>
      <c r="G139" s="6"/>
      <c r="H139" s="7"/>
      <c r="I139" s="7"/>
      <c r="J139" s="7"/>
      <c r="K139" s="4">
        <f t="shared" si="48"/>
        <v>2400000</v>
      </c>
      <c r="L139" s="4">
        <v>2400000</v>
      </c>
      <c r="M139" s="7"/>
      <c r="N139" s="6"/>
      <c r="O139" s="7"/>
      <c r="P139" s="7">
        <f>L139</f>
        <v>2400000</v>
      </c>
      <c r="Q139" s="8">
        <f t="shared" si="47"/>
        <v>2400000</v>
      </c>
      <c r="T139" s="58"/>
    </row>
    <row r="140" spans="1:20" s="19" customFormat="1" ht="33.6" customHeight="1">
      <c r="A140" s="40" t="s">
        <v>309</v>
      </c>
      <c r="B140" s="45"/>
      <c r="C140" s="40" t="s">
        <v>85</v>
      </c>
      <c r="D140" s="104" t="s">
        <v>367</v>
      </c>
      <c r="E140" s="13"/>
      <c r="F140" s="4">
        <f t="shared" si="22"/>
        <v>0</v>
      </c>
      <c r="G140" s="6"/>
      <c r="H140" s="7"/>
      <c r="I140" s="7"/>
      <c r="J140" s="7"/>
      <c r="K140" s="4">
        <f t="shared" si="48"/>
        <v>0</v>
      </c>
      <c r="L140" s="4"/>
      <c r="M140" s="7"/>
      <c r="N140" s="6"/>
      <c r="O140" s="7"/>
      <c r="P140" s="7"/>
      <c r="Q140" s="8">
        <f t="shared" si="47"/>
        <v>0</v>
      </c>
      <c r="T140" s="58"/>
    </row>
    <row r="141" spans="1:20" s="19" customFormat="1" ht="33.6" customHeight="1">
      <c r="A141" s="40" t="s">
        <v>310</v>
      </c>
      <c r="B141" s="45"/>
      <c r="C141" s="40" t="s">
        <v>85</v>
      </c>
      <c r="D141" s="90" t="s">
        <v>368</v>
      </c>
      <c r="E141" s="13"/>
      <c r="F141" s="4">
        <f t="shared" si="22"/>
        <v>0</v>
      </c>
      <c r="G141" s="6"/>
      <c r="H141" s="7"/>
      <c r="I141" s="7"/>
      <c r="J141" s="7"/>
      <c r="K141" s="4">
        <f t="shared" si="48"/>
        <v>9130000</v>
      </c>
      <c r="L141" s="4">
        <f>330000+1300000+3500000+4000000</f>
        <v>9130000</v>
      </c>
      <c r="M141" s="7"/>
      <c r="N141" s="6"/>
      <c r="O141" s="7"/>
      <c r="P141" s="7">
        <f>L141</f>
        <v>9130000</v>
      </c>
      <c r="Q141" s="8">
        <f t="shared" si="47"/>
        <v>9130000</v>
      </c>
      <c r="T141" s="58"/>
    </row>
    <row r="142" spans="1:20" s="19" customFormat="1" ht="33.6" customHeight="1">
      <c r="A142" s="40" t="s">
        <v>331</v>
      </c>
      <c r="B142" s="45"/>
      <c r="C142" s="40" t="s">
        <v>85</v>
      </c>
      <c r="D142" s="90" t="s">
        <v>360</v>
      </c>
      <c r="E142" s="13"/>
      <c r="F142" s="4">
        <f t="shared" si="22"/>
        <v>0</v>
      </c>
      <c r="G142" s="6"/>
      <c r="H142" s="7"/>
      <c r="I142" s="7"/>
      <c r="J142" s="7"/>
      <c r="K142" s="4">
        <f t="shared" si="48"/>
        <v>130000</v>
      </c>
      <c r="L142" s="4">
        <f>30000+100000</f>
        <v>130000</v>
      </c>
      <c r="M142" s="7"/>
      <c r="N142" s="6"/>
      <c r="O142" s="7"/>
      <c r="P142" s="7">
        <f>L142</f>
        <v>130000</v>
      </c>
      <c r="Q142" s="8">
        <f t="shared" si="47"/>
        <v>130000</v>
      </c>
      <c r="T142" s="58"/>
    </row>
    <row r="143" spans="1:20" s="19" customFormat="1" ht="31.9" customHeight="1">
      <c r="A143" s="40" t="s">
        <v>233</v>
      </c>
      <c r="B143" s="45">
        <v>4016430</v>
      </c>
      <c r="C143" s="40" t="s">
        <v>85</v>
      </c>
      <c r="D143" s="93" t="s">
        <v>234</v>
      </c>
      <c r="E143" s="13" t="s">
        <v>15</v>
      </c>
      <c r="F143" s="4">
        <f>G143+J143</f>
        <v>0</v>
      </c>
      <c r="G143" s="4"/>
      <c r="H143" s="7"/>
      <c r="I143" s="7"/>
      <c r="J143" s="7"/>
      <c r="K143" s="4">
        <f>M143+P143</f>
        <v>0</v>
      </c>
      <c r="L143" s="4"/>
      <c r="M143" s="7"/>
      <c r="N143" s="6"/>
      <c r="O143" s="7"/>
      <c r="P143" s="7"/>
      <c r="Q143" s="8">
        <f>F143+K143</f>
        <v>0</v>
      </c>
      <c r="T143" s="58"/>
    </row>
    <row r="144" spans="1:20" s="19" customFormat="1" ht="48.6" customHeight="1">
      <c r="A144" s="40" t="s">
        <v>319</v>
      </c>
      <c r="B144" s="45"/>
      <c r="C144" s="40" t="s">
        <v>247</v>
      </c>
      <c r="D144" s="90" t="s">
        <v>320</v>
      </c>
      <c r="E144" s="13"/>
      <c r="F144" s="4">
        <f>G144+J144</f>
        <v>0</v>
      </c>
      <c r="G144" s="6"/>
      <c r="H144" s="7"/>
      <c r="I144" s="7"/>
      <c r="J144" s="7"/>
      <c r="K144" s="4">
        <f>M144+P144</f>
        <v>0</v>
      </c>
      <c r="L144" s="4"/>
      <c r="M144" s="7"/>
      <c r="N144" s="6"/>
      <c r="O144" s="7"/>
      <c r="P144" s="7"/>
      <c r="Q144" s="8">
        <f>F144+K144</f>
        <v>0</v>
      </c>
      <c r="T144" s="58"/>
    </row>
    <row r="145" spans="1:20" s="19" customFormat="1" ht="48.6" customHeight="1">
      <c r="A145" s="40" t="s">
        <v>322</v>
      </c>
      <c r="B145" s="45"/>
      <c r="C145" s="40" t="s">
        <v>247</v>
      </c>
      <c r="D145" s="90" t="s">
        <v>323</v>
      </c>
      <c r="E145" s="13"/>
      <c r="F145" s="4">
        <f t="shared" si="22"/>
        <v>0</v>
      </c>
      <c r="G145" s="6"/>
      <c r="H145" s="7"/>
      <c r="I145" s="7"/>
      <c r="J145" s="7"/>
      <c r="K145" s="4">
        <f>M145+P145</f>
        <v>0</v>
      </c>
      <c r="L145" s="4"/>
      <c r="M145" s="7"/>
      <c r="N145" s="6"/>
      <c r="O145" s="7"/>
      <c r="P145" s="7"/>
      <c r="Q145" s="8">
        <f>F145+K145</f>
        <v>0</v>
      </c>
      <c r="T145" s="58"/>
    </row>
    <row r="146" spans="1:20" s="19" customFormat="1" ht="49.15" customHeight="1">
      <c r="A146" s="40" t="s">
        <v>318</v>
      </c>
      <c r="B146" s="45">
        <v>4017440</v>
      </c>
      <c r="C146" s="40" t="s">
        <v>302</v>
      </c>
      <c r="D146" s="104" t="s">
        <v>317</v>
      </c>
      <c r="E146" s="13"/>
      <c r="F146" s="4">
        <f t="shared" si="22"/>
        <v>11324400</v>
      </c>
      <c r="G146" s="4">
        <v>11324400</v>
      </c>
      <c r="H146" s="7"/>
      <c r="I146" s="7"/>
      <c r="J146" s="7"/>
      <c r="K146" s="4">
        <f t="shared" si="48"/>
        <v>0</v>
      </c>
      <c r="L146" s="4"/>
      <c r="M146" s="7"/>
      <c r="N146" s="6"/>
      <c r="O146" s="7"/>
      <c r="P146" s="7"/>
      <c r="Q146" s="8">
        <f t="shared" si="47"/>
        <v>11324400</v>
      </c>
      <c r="T146" s="58"/>
    </row>
    <row r="147" spans="1:20" s="19" customFormat="1" ht="31.9" customHeight="1">
      <c r="A147" s="40" t="s">
        <v>297</v>
      </c>
      <c r="B147" s="45"/>
      <c r="C147" s="40" t="s">
        <v>247</v>
      </c>
      <c r="D147" s="93" t="s">
        <v>361</v>
      </c>
      <c r="E147" s="13"/>
      <c r="F147" s="4">
        <f t="shared" ref="F147:F159" si="52">G147+J147</f>
        <v>0</v>
      </c>
      <c r="G147" s="4"/>
      <c r="H147" s="7"/>
      <c r="I147" s="7"/>
      <c r="J147" s="7"/>
      <c r="K147" s="4">
        <f t="shared" si="48"/>
        <v>2000000</v>
      </c>
      <c r="L147" s="4">
        <v>2000000</v>
      </c>
      <c r="M147" s="7"/>
      <c r="N147" s="6"/>
      <c r="O147" s="7"/>
      <c r="P147" s="7">
        <v>2000000</v>
      </c>
      <c r="Q147" s="8">
        <f t="shared" si="47"/>
        <v>2000000</v>
      </c>
      <c r="T147" s="58"/>
    </row>
    <row r="148" spans="1:20" s="19" customFormat="1" ht="31.9" customHeight="1">
      <c r="A148" s="40" t="s">
        <v>235</v>
      </c>
      <c r="B148" s="45">
        <v>4017810</v>
      </c>
      <c r="C148" s="40" t="s">
        <v>73</v>
      </c>
      <c r="D148" s="93" t="s">
        <v>281</v>
      </c>
      <c r="E148" s="13" t="s">
        <v>39</v>
      </c>
      <c r="F148" s="4">
        <f t="shared" si="52"/>
        <v>130000</v>
      </c>
      <c r="G148" s="6">
        <v>130000</v>
      </c>
      <c r="H148" s="7"/>
      <c r="I148" s="7"/>
      <c r="J148" s="7"/>
      <c r="K148" s="4">
        <f t="shared" si="48"/>
        <v>0</v>
      </c>
      <c r="L148" s="4"/>
      <c r="M148" s="7"/>
      <c r="N148" s="6"/>
      <c r="O148" s="7"/>
      <c r="P148" s="7"/>
      <c r="Q148" s="8">
        <f t="shared" si="47"/>
        <v>130000</v>
      </c>
      <c r="T148" s="58"/>
    </row>
    <row r="149" spans="1:20" s="19" customFormat="1" ht="19.899999999999999" customHeight="1">
      <c r="A149" s="40" t="s">
        <v>236</v>
      </c>
      <c r="B149" s="45">
        <v>4017840</v>
      </c>
      <c r="C149" s="40" t="s">
        <v>73</v>
      </c>
      <c r="D149" s="93" t="s">
        <v>237</v>
      </c>
      <c r="E149" s="13" t="s">
        <v>19</v>
      </c>
      <c r="F149" s="4">
        <f t="shared" si="52"/>
        <v>100000</v>
      </c>
      <c r="G149" s="6">
        <v>100000</v>
      </c>
      <c r="H149" s="7"/>
      <c r="I149" s="7"/>
      <c r="J149" s="7"/>
      <c r="K149" s="4">
        <f t="shared" si="48"/>
        <v>0</v>
      </c>
      <c r="L149" s="4"/>
      <c r="M149" s="7"/>
      <c r="N149" s="6"/>
      <c r="O149" s="7"/>
      <c r="P149" s="7"/>
      <c r="Q149" s="8">
        <f t="shared" si="47"/>
        <v>100000</v>
      </c>
      <c r="T149" s="58"/>
    </row>
    <row r="150" spans="1:20" s="19" customFormat="1" ht="31.9" customHeight="1">
      <c r="A150" s="40" t="s">
        <v>245</v>
      </c>
      <c r="B150" s="45">
        <v>4019110</v>
      </c>
      <c r="C150" s="40" t="s">
        <v>238</v>
      </c>
      <c r="D150" s="93" t="s">
        <v>246</v>
      </c>
      <c r="E150" s="13" t="s">
        <v>58</v>
      </c>
      <c r="F150" s="4">
        <f t="shared" si="52"/>
        <v>0</v>
      </c>
      <c r="G150" s="6"/>
      <c r="H150" s="7"/>
      <c r="I150" s="7"/>
      <c r="J150" s="7"/>
      <c r="K150" s="4">
        <f t="shared" si="48"/>
        <v>448800</v>
      </c>
      <c r="L150" s="4"/>
      <c r="M150" s="7">
        <v>448800</v>
      </c>
      <c r="N150" s="6"/>
      <c r="O150" s="7"/>
      <c r="P150" s="25"/>
      <c r="Q150" s="8">
        <f t="shared" si="47"/>
        <v>448800</v>
      </c>
      <c r="T150" s="58"/>
    </row>
    <row r="151" spans="1:20" s="19" customFormat="1" ht="31.9" customHeight="1">
      <c r="A151" s="40" t="s">
        <v>344</v>
      </c>
      <c r="B151" s="45"/>
      <c r="C151" s="40" t="s">
        <v>345</v>
      </c>
      <c r="D151" s="93" t="s">
        <v>346</v>
      </c>
      <c r="E151" s="13"/>
      <c r="F151" s="4">
        <f t="shared" si="52"/>
        <v>0</v>
      </c>
      <c r="G151" s="6"/>
      <c r="H151" s="7"/>
      <c r="I151" s="7"/>
      <c r="J151" s="7"/>
      <c r="K151" s="4">
        <f t="shared" si="48"/>
        <v>0</v>
      </c>
      <c r="L151" s="4"/>
      <c r="M151" s="7"/>
      <c r="N151" s="6"/>
      <c r="O151" s="7"/>
      <c r="P151" s="25"/>
      <c r="Q151" s="8">
        <f t="shared" si="47"/>
        <v>0</v>
      </c>
      <c r="T151" s="58"/>
    </row>
    <row r="152" spans="1:20" s="69" customFormat="1" ht="18.600000000000001" customHeight="1">
      <c r="A152" s="38" t="s">
        <v>239</v>
      </c>
      <c r="B152" s="53">
        <v>7500000</v>
      </c>
      <c r="C152" s="67"/>
      <c r="D152" s="95" t="s">
        <v>5</v>
      </c>
      <c r="E152" s="68" t="s">
        <v>5</v>
      </c>
      <c r="F152" s="3">
        <f>F153</f>
        <v>15336000</v>
      </c>
      <c r="G152" s="3">
        <f t="shared" ref="G152:P152" si="53">G153</f>
        <v>6436300</v>
      </c>
      <c r="H152" s="3">
        <f t="shared" si="53"/>
        <v>5875300</v>
      </c>
      <c r="I152" s="3">
        <f t="shared" si="53"/>
        <v>87000</v>
      </c>
      <c r="J152" s="3">
        <f t="shared" si="53"/>
        <v>0</v>
      </c>
      <c r="K152" s="3">
        <f t="shared" si="53"/>
        <v>135000</v>
      </c>
      <c r="L152" s="3">
        <f t="shared" si="53"/>
        <v>135000</v>
      </c>
      <c r="M152" s="3">
        <f t="shared" si="53"/>
        <v>0</v>
      </c>
      <c r="N152" s="3">
        <f t="shared" si="53"/>
        <v>0</v>
      </c>
      <c r="O152" s="3">
        <f t="shared" si="53"/>
        <v>0</v>
      </c>
      <c r="P152" s="3">
        <f t="shared" si="53"/>
        <v>135000</v>
      </c>
      <c r="Q152" s="23">
        <f t="shared" si="47"/>
        <v>15471000</v>
      </c>
      <c r="R152" s="28"/>
      <c r="T152" s="63"/>
    </row>
    <row r="153" spans="1:20" s="69" customFormat="1" ht="18.600000000000001" customHeight="1">
      <c r="A153" s="39" t="s">
        <v>240</v>
      </c>
      <c r="B153" s="54">
        <f>B152</f>
        <v>7500000</v>
      </c>
      <c r="C153" s="70"/>
      <c r="D153" s="96" t="str">
        <f>D152</f>
        <v>Фінансове управління міської ради</v>
      </c>
      <c r="E153" s="71"/>
      <c r="F153" s="4">
        <f>F154+F155+F159+F157+F158+F156</f>
        <v>15336000</v>
      </c>
      <c r="G153" s="4">
        <f>G154+G155+G157+G159+G158+G156</f>
        <v>6436300</v>
      </c>
      <c r="H153" s="4">
        <f t="shared" ref="H153:P153" si="54">H154+H155+H157+H159+H158+H156</f>
        <v>5875300</v>
      </c>
      <c r="I153" s="4">
        <f t="shared" si="54"/>
        <v>87000</v>
      </c>
      <c r="J153" s="4">
        <f t="shared" si="54"/>
        <v>0</v>
      </c>
      <c r="K153" s="4">
        <f t="shared" si="54"/>
        <v>135000</v>
      </c>
      <c r="L153" s="4">
        <f t="shared" si="54"/>
        <v>135000</v>
      </c>
      <c r="M153" s="4">
        <f t="shared" si="54"/>
        <v>0</v>
      </c>
      <c r="N153" s="4">
        <f t="shared" si="54"/>
        <v>0</v>
      </c>
      <c r="O153" s="4">
        <f t="shared" si="54"/>
        <v>0</v>
      </c>
      <c r="P153" s="4">
        <f t="shared" si="54"/>
        <v>135000</v>
      </c>
      <c r="Q153" s="8">
        <f t="shared" si="47"/>
        <v>15471000</v>
      </c>
      <c r="R153" s="28"/>
      <c r="T153" s="63"/>
    </row>
    <row r="154" spans="1:20" s="19" customFormat="1" ht="51.75" customHeight="1">
      <c r="A154" s="40" t="s">
        <v>241</v>
      </c>
      <c r="B154" s="45">
        <v>7510180</v>
      </c>
      <c r="C154" s="40" t="s">
        <v>63</v>
      </c>
      <c r="D154" s="89" t="s">
        <v>362</v>
      </c>
      <c r="E154" s="13" t="s">
        <v>2</v>
      </c>
      <c r="F154" s="4">
        <f t="shared" si="52"/>
        <v>6321300</v>
      </c>
      <c r="G154" s="6">
        <v>6321300</v>
      </c>
      <c r="H154" s="7">
        <v>5875300</v>
      </c>
      <c r="I154" s="7">
        <v>87000</v>
      </c>
      <c r="J154" s="7"/>
      <c r="K154" s="4">
        <f t="shared" ref="K154:K159" si="55">M154+P154</f>
        <v>135000</v>
      </c>
      <c r="L154" s="4">
        <v>135000</v>
      </c>
      <c r="M154" s="7"/>
      <c r="N154" s="6"/>
      <c r="O154" s="7"/>
      <c r="P154" s="25">
        <v>135000</v>
      </c>
      <c r="Q154" s="8">
        <f t="shared" si="47"/>
        <v>6456300</v>
      </c>
      <c r="T154" s="58"/>
    </row>
    <row r="155" spans="1:20" s="19" customFormat="1" ht="32.25" customHeight="1">
      <c r="A155" s="40" t="s">
        <v>296</v>
      </c>
      <c r="B155" s="45"/>
      <c r="C155" s="40" t="s">
        <v>74</v>
      </c>
      <c r="D155" s="89" t="s">
        <v>171</v>
      </c>
      <c r="E155" s="13"/>
      <c r="F155" s="4">
        <f t="shared" si="52"/>
        <v>5000</v>
      </c>
      <c r="G155" s="6">
        <v>5000</v>
      </c>
      <c r="H155" s="7"/>
      <c r="I155" s="7"/>
      <c r="J155" s="7"/>
      <c r="K155" s="4">
        <f t="shared" si="55"/>
        <v>0</v>
      </c>
      <c r="L155" s="4"/>
      <c r="M155" s="7"/>
      <c r="N155" s="6"/>
      <c r="O155" s="7"/>
      <c r="P155" s="7"/>
      <c r="Q155" s="8">
        <f t="shared" si="47"/>
        <v>5000</v>
      </c>
      <c r="T155" s="58"/>
    </row>
    <row r="156" spans="1:20" s="19" customFormat="1" ht="32.25" customHeight="1">
      <c r="A156" s="40" t="s">
        <v>382</v>
      </c>
      <c r="B156" s="45"/>
      <c r="C156" s="40" t="s">
        <v>383</v>
      </c>
      <c r="D156" s="89" t="s">
        <v>384</v>
      </c>
      <c r="E156" s="13"/>
      <c r="F156" s="4">
        <f t="shared" si="52"/>
        <v>110000</v>
      </c>
      <c r="G156" s="6">
        <f>110000</f>
        <v>110000</v>
      </c>
      <c r="H156" s="7"/>
      <c r="I156" s="7"/>
      <c r="J156" s="7"/>
      <c r="K156" s="4">
        <f t="shared" si="55"/>
        <v>0</v>
      </c>
      <c r="L156" s="4"/>
      <c r="M156" s="7"/>
      <c r="N156" s="6"/>
      <c r="O156" s="7"/>
      <c r="P156" s="7"/>
      <c r="Q156" s="8">
        <f t="shared" si="47"/>
        <v>110000</v>
      </c>
      <c r="T156" s="58"/>
    </row>
    <row r="157" spans="1:20" s="19" customFormat="1" ht="24" customHeight="1">
      <c r="A157" s="40" t="s">
        <v>242</v>
      </c>
      <c r="B157" s="45">
        <v>7618010</v>
      </c>
      <c r="C157" s="40" t="s">
        <v>74</v>
      </c>
      <c r="D157" s="89" t="s">
        <v>106</v>
      </c>
      <c r="E157" s="13"/>
      <c r="F157" s="4">
        <v>8899700</v>
      </c>
      <c r="G157" s="6"/>
      <c r="H157" s="7"/>
      <c r="I157" s="7"/>
      <c r="J157" s="7"/>
      <c r="K157" s="4">
        <f t="shared" si="55"/>
        <v>0</v>
      </c>
      <c r="L157" s="4"/>
      <c r="M157" s="7"/>
      <c r="N157" s="6"/>
      <c r="O157" s="7"/>
      <c r="P157" s="7"/>
      <c r="Q157" s="8">
        <f>F157+K157</f>
        <v>8899700</v>
      </c>
      <c r="T157" s="58"/>
    </row>
    <row r="158" spans="1:20" s="19" customFormat="1" ht="22.5" customHeight="1">
      <c r="A158" s="40" t="s">
        <v>334</v>
      </c>
      <c r="B158" s="45"/>
      <c r="C158" s="40"/>
      <c r="D158" s="89" t="s">
        <v>335</v>
      </c>
      <c r="E158" s="13"/>
      <c r="F158" s="4">
        <f t="shared" si="52"/>
        <v>0</v>
      </c>
      <c r="G158" s="6"/>
      <c r="H158" s="7"/>
      <c r="I158" s="7"/>
      <c r="J158" s="7"/>
      <c r="K158" s="4">
        <f t="shared" si="55"/>
        <v>0</v>
      </c>
      <c r="L158" s="4"/>
      <c r="M158" s="7"/>
      <c r="N158" s="6"/>
      <c r="O158" s="7"/>
      <c r="P158" s="7"/>
      <c r="Q158" s="8">
        <f t="shared" si="47"/>
        <v>0</v>
      </c>
      <c r="T158" s="58"/>
    </row>
    <row r="159" spans="1:20" s="19" customFormat="1" ht="51" customHeight="1">
      <c r="A159" s="40" t="s">
        <v>329</v>
      </c>
      <c r="B159" s="45">
        <v>7618370</v>
      </c>
      <c r="C159" s="40" t="s">
        <v>328</v>
      </c>
      <c r="D159" s="89" t="s">
        <v>330</v>
      </c>
      <c r="E159" s="13"/>
      <c r="F159" s="4">
        <f t="shared" si="52"/>
        <v>0</v>
      </c>
      <c r="G159" s="6"/>
      <c r="H159" s="7"/>
      <c r="I159" s="7"/>
      <c r="J159" s="7"/>
      <c r="K159" s="4">
        <f t="shared" si="55"/>
        <v>0</v>
      </c>
      <c r="L159" s="4"/>
      <c r="M159" s="7"/>
      <c r="N159" s="6"/>
      <c r="O159" s="7"/>
      <c r="P159" s="7"/>
      <c r="Q159" s="8">
        <f t="shared" si="47"/>
        <v>0</v>
      </c>
      <c r="T159" s="58"/>
    </row>
    <row r="160" spans="1:20" s="31" customFormat="1" ht="21" customHeight="1">
      <c r="A160" s="55"/>
      <c r="B160" s="55"/>
      <c r="C160" s="55"/>
      <c r="D160" s="105" t="s">
        <v>243</v>
      </c>
      <c r="E160" s="29" t="s">
        <v>13</v>
      </c>
      <c r="F160" s="30">
        <f>F11+F51+F106+F116+F125+F152+F69</f>
        <v>637828500</v>
      </c>
      <c r="G160" s="30">
        <f>G11+G51+G106+G116+G125+G152+G69</f>
        <v>628928800</v>
      </c>
      <c r="H160" s="30">
        <f t="shared" ref="H160:P160" si="56">H11+H51+H106+H116+H125+H152+H69</f>
        <v>233203180</v>
      </c>
      <c r="I160" s="30">
        <f t="shared" si="56"/>
        <v>31224750</v>
      </c>
      <c r="J160" s="30">
        <f t="shared" si="56"/>
        <v>0</v>
      </c>
      <c r="K160" s="30">
        <f t="shared" si="56"/>
        <v>41730940</v>
      </c>
      <c r="L160" s="30">
        <f t="shared" si="56"/>
        <v>31301300</v>
      </c>
      <c r="M160" s="30">
        <f t="shared" si="56"/>
        <v>10349640</v>
      </c>
      <c r="N160" s="30">
        <f t="shared" si="56"/>
        <v>436280</v>
      </c>
      <c r="O160" s="30">
        <f t="shared" si="56"/>
        <v>172470</v>
      </c>
      <c r="P160" s="30">
        <f t="shared" si="56"/>
        <v>31381300</v>
      </c>
      <c r="Q160" s="110">
        <f t="shared" si="47"/>
        <v>679559440</v>
      </c>
      <c r="S160" s="32"/>
      <c r="T160" s="33"/>
    </row>
    <row r="161" spans="1:20" s="28" customFormat="1" ht="19.5" customHeight="1">
      <c r="A161" s="120" t="s">
        <v>395</v>
      </c>
      <c r="B161" s="120"/>
      <c r="C161" s="120"/>
      <c r="D161" s="120"/>
      <c r="E161" s="120"/>
      <c r="F161" s="120"/>
      <c r="G161" s="120"/>
      <c r="H161" s="120"/>
      <c r="I161" s="120"/>
      <c r="J161" s="120"/>
      <c r="K161" s="120"/>
      <c r="L161" s="120"/>
      <c r="M161" s="120"/>
      <c r="N161" s="120"/>
      <c r="O161" s="120"/>
      <c r="P161" s="120"/>
      <c r="Q161" s="120"/>
      <c r="T161" s="34"/>
    </row>
    <row r="162" spans="1:20" s="77" customFormat="1" ht="21.75" customHeight="1">
      <c r="A162" s="120"/>
      <c r="B162" s="120"/>
      <c r="C162" s="120"/>
      <c r="D162" s="120"/>
      <c r="E162" s="120"/>
      <c r="F162" s="120"/>
      <c r="G162" s="120"/>
      <c r="H162" s="120"/>
      <c r="I162" s="120"/>
      <c r="J162" s="120"/>
      <c r="K162" s="120"/>
      <c r="L162" s="120"/>
      <c r="M162" s="120"/>
      <c r="N162" s="120"/>
      <c r="O162" s="120"/>
      <c r="P162" s="120"/>
      <c r="Q162" s="120"/>
      <c r="T162" s="78"/>
    </row>
    <row r="163" spans="1:20" ht="24.75" customHeight="1">
      <c r="A163" s="79"/>
      <c r="B163" s="79"/>
      <c r="C163" s="79"/>
      <c r="D163" s="35"/>
      <c r="E163" s="80"/>
      <c r="F163" s="81"/>
      <c r="G163" s="81"/>
      <c r="H163" s="81"/>
      <c r="I163" s="81"/>
      <c r="J163" s="81"/>
      <c r="K163" s="81"/>
      <c r="L163" s="81"/>
      <c r="M163" s="81"/>
      <c r="N163" s="81"/>
      <c r="O163" s="81"/>
      <c r="P163" s="81"/>
      <c r="Q163" s="81"/>
    </row>
    <row r="164" spans="1:20" ht="24.75" customHeight="1">
      <c r="A164" s="79"/>
      <c r="B164" s="79"/>
      <c r="C164" s="79"/>
      <c r="D164" s="35"/>
      <c r="E164" s="80"/>
      <c r="F164" s="81"/>
      <c r="G164" s="81"/>
      <c r="H164" s="81"/>
      <c r="I164" s="81"/>
      <c r="J164" s="81"/>
      <c r="K164" s="81"/>
      <c r="L164" s="81"/>
      <c r="M164" s="81"/>
      <c r="N164" s="81"/>
      <c r="O164" s="81"/>
      <c r="P164" s="81"/>
      <c r="Q164" s="81"/>
    </row>
    <row r="165" spans="1:20" ht="24.75" customHeight="1">
      <c r="A165" s="79"/>
      <c r="B165" s="79"/>
      <c r="C165" s="79"/>
      <c r="D165" s="35"/>
      <c r="E165" s="80"/>
      <c r="F165" s="81"/>
      <c r="G165" s="81"/>
      <c r="H165" s="81"/>
      <c r="I165" s="81"/>
      <c r="J165" s="81"/>
      <c r="K165" s="81"/>
      <c r="L165" s="81"/>
      <c r="M165" s="81"/>
      <c r="N165" s="81"/>
      <c r="O165" s="81"/>
      <c r="P165" s="81"/>
      <c r="Q165" s="81"/>
    </row>
  </sheetData>
  <mergeCells count="28">
    <mergeCell ref="O1:Q1"/>
    <mergeCell ref="A161:Q162"/>
    <mergeCell ref="H8:H9"/>
    <mergeCell ref="I8:I9"/>
    <mergeCell ref="N8:N9"/>
    <mergeCell ref="O8:O9"/>
    <mergeCell ref="A6:A9"/>
    <mergeCell ref="B6:B9"/>
    <mergeCell ref="E6:E9"/>
    <mergeCell ref="K6:P6"/>
    <mergeCell ref="G7:G9"/>
    <mergeCell ref="H7:I7"/>
    <mergeCell ref="J7:J9"/>
    <mergeCell ref="C6:C9"/>
    <mergeCell ref="D6:D9"/>
    <mergeCell ref="M7:M9"/>
    <mergeCell ref="D2:N2"/>
    <mergeCell ref="O2:Q2"/>
    <mergeCell ref="K7:K9"/>
    <mergeCell ref="P7:P9"/>
    <mergeCell ref="Q6:Q9"/>
    <mergeCell ref="D3:N3"/>
    <mergeCell ref="O3:Q3"/>
    <mergeCell ref="N7:O7"/>
    <mergeCell ref="F6:I6"/>
    <mergeCell ref="L7:L9"/>
    <mergeCell ref="F7:F9"/>
    <mergeCell ref="M4:Q4"/>
  </mergeCells>
  <phoneticPr fontId="5" type="noConversion"/>
  <printOptions horizontalCentered="1"/>
  <pageMargins left="0.2" right="0.2" top="0.23622047244094491" bottom="3.937007874015748E-2" header="0.23622047244094491" footer="0"/>
  <pageSetup paperSize="9" scale="58" fitToHeight="4" orientation="landscape" r:id="rId1"/>
  <headerFooter alignWithMargins="0"/>
  <rowBreaks count="5" manualBreakCount="5">
    <brk id="34" max="16" man="1"/>
    <brk id="54" max="16" man="1"/>
    <brk id="95" max="16" man="1"/>
    <brk id="112" max="16" man="1"/>
    <brk id="13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2019-01-08T09:16:24Z</cp:lastPrinted>
  <dcterms:created xsi:type="dcterms:W3CDTF">2002-10-09T16:25:59Z</dcterms:created>
  <dcterms:modified xsi:type="dcterms:W3CDTF">2019-01-08T10:25:49Z</dcterms:modified>
</cp:coreProperties>
</file>